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45" windowWidth="12240" windowHeight="12435" activeTab="0"/>
  </bookViews>
  <sheets>
    <sheet name="toelichting" sheetId="1" r:id="rId1"/>
    <sheet name="macrostabiliteit Mohr-Coulomb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<sst xmlns="http://schemas.openxmlformats.org/spreadsheetml/2006/main" count="56" uniqueCount="46">
  <si>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dit is </t>
  </si>
  <si>
    <t>Si</t>
  </si>
  <si>
    <t>P(Si)</t>
  </si>
  <si>
    <t>β</t>
  </si>
  <si>
    <t>Psf (D;Si)</t>
  </si>
  <si>
    <t>Fd(D; Si)</t>
  </si>
  <si>
    <t>Psf(D; Si)*P(Si)</t>
  </si>
  <si>
    <t>Idem in termen van betrouwbaarheidsindex β_req  :</t>
  </si>
  <si>
    <t>Idem in termen van toelaatbare faalkans:</t>
  </si>
  <si>
    <t>Stab. factoreis in ontwerpanalyse:</t>
  </si>
  <si>
    <t>Corresponderende β:</t>
  </si>
  <si>
    <t>Corresponderende faalkans:</t>
  </si>
  <si>
    <t>Bijdrage ontwerpschematisering aan faalkans:</t>
  </si>
  <si>
    <t>dit is</t>
  </si>
  <si>
    <t>Nieuwe totale faalkans:</t>
  </si>
  <si>
    <t>Eerste keuze schematiseringsfactor:</t>
  </si>
  <si>
    <t>Nieuwe bijdragen afwijkende schematiseringen:</t>
  </si>
  <si>
    <t>Gele cellen door gebruiker in te vullen!</t>
  </si>
  <si>
    <r>
      <t xml:space="preserve">Kies </t>
    </r>
    <r>
      <rPr>
        <b/>
        <sz val="10"/>
        <rFont val="Arial"/>
        <family val="2"/>
      </rPr>
      <t>nieuwe</t>
    </r>
    <r>
      <rPr>
        <sz val="10"/>
        <rFont val="Arial"/>
        <family val="0"/>
      </rPr>
      <t xml:space="preserve"> schematiseringsfactor:</t>
    </r>
  </si>
  <si>
    <t xml:space="preserve">NB: Fd(D;Si) in deze tabel = Fd(D;Si) uit bovenste tabel verhoogd met </t>
  </si>
  <si>
    <t>toename stab factoreis bij nieuwe schematiseringsfactor (cel f29-f9)</t>
  </si>
  <si>
    <t xml:space="preserve"> van de toelaatbare kans</t>
  </si>
  <si>
    <t>Ontwerpeis in termen van schadefactor γ_n  :</t>
  </si>
  <si>
    <t>indien kleiner dan 100%</t>
  </si>
  <si>
    <t>dan is schematiseringfactor ok</t>
  </si>
  <si>
    <t>indien totale faalkans te groot, hoog dan schematiseringfactor op</t>
  </si>
  <si>
    <t>Uitgangspunt bij berekening is dat dit leidt tot een nieuw ontwerp [</t>
  </si>
  <si>
    <t xml:space="preserve">waarbij de stabiliteitsfactoren bij de verschillende scenario's in gelijke mate </t>
  </si>
  <si>
    <t>met de ophoging van de schematiseringsfactor toe zullen nemen</t>
  </si>
  <si>
    <t>(ten opzichte van de stabiliteitsfactoren boven)</t>
  </si>
  <si>
    <t>ΔFd(D;Si)</t>
  </si>
  <si>
    <t>ΔFd(D;Si) geeft toename van Fd(D) tov stabiliteitsfactoreis</t>
  </si>
  <si>
    <t>Stab. factoreis in ontwerpanalyse Fd,eis:</t>
  </si>
  <si>
    <t>β=4+(Fd,eis-1)/0.13</t>
  </si>
  <si>
    <t>Totale faalkans S1 … S10 :</t>
  </si>
  <si>
    <t>Omschrijving afwijking:</t>
  </si>
  <si>
    <t>Basisschematisering</t>
  </si>
  <si>
    <t>Nieuwe schatting voor schematiseringfactor:</t>
  </si>
  <si>
    <t>Macrostabiliteit_Mohr Coulomb</t>
  </si>
  <si>
    <t>Let op: Uitsluitend van toepassing bij het Mohr-Coulomb model</t>
  </si>
  <si>
    <t xml:space="preserve"> indien dit kleiner dan 100% is, dan is de schematiseringfactor ok</t>
  </si>
  <si>
    <t xml:space="preserve"> schematiseringsfactor verhogen tot dit percentage &lt; 100% is</t>
  </si>
  <si>
    <t>bij aanname van scenario Si</t>
  </si>
  <si>
    <t xml:space="preserve">Een beknopte toelichting met achtergrond is opgenomen in: </t>
  </si>
  <si>
    <t>Update rekenblokjes schematiseringsfactor OI2014v4, M.M. de Visser, mei 2017</t>
  </si>
  <si>
    <t>Opgesteld door: E. Calle, juli 2009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</si>
</sst>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180" fontId="0" fillId="0" borderId="0" xfId="0" applyNumberFormat="1" applyFill="1" applyAlignment="1">
      <alignment/>
    </xf>
    <xf numFmtId="11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80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9" fontId="0" fillId="35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9" fontId="0" fillId="0" borderId="0" xfId="55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zoomScalePageLayoutView="0" workbookViewId="0" topLeftCell="A1">
      <selection activeCell="B3" sqref="B3"/>
    </sheetView>
  </sheetViews>
  <sheetFormatPr defaultColWidth="9.140625" defaultRowHeight="12.75"/>
  <sheetData>
    <row r="2" ht="12.75">
      <c r="B2" t="s">
        <v>45</v>
      </c>
    </row>
    <row r="4" ht="12.75">
      <c r="B4" t="s">
        <v>43</v>
      </c>
    </row>
    <row r="5" ht="12.75">
      <c r="B5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">
      <selection activeCell="I49" sqref="I49"/>
    </sheetView>
  </sheetViews>
  <sheetFormatPr defaultColWidth="9.140625" defaultRowHeight="12.75"/>
  <cols>
    <col min="1" max="1" width="11.7109375" style="0" customWidth="1"/>
    <col min="2" max="2" width="11.421875" style="0" bestFit="1" customWidth="1"/>
    <col min="3" max="3" width="11.421875" style="0" customWidth="1"/>
    <col min="6" max="6" width="11.421875" style="0" bestFit="1" customWidth="1"/>
    <col min="7" max="7" width="12.421875" style="0" bestFit="1" customWidth="1"/>
    <col min="12" max="12" width="12.421875" style="0" bestFit="1" customWidth="1"/>
  </cols>
  <sheetData>
    <row r="1" spans="1:10" ht="12.75">
      <c r="A1" s="23" t="s">
        <v>17</v>
      </c>
      <c r="B1" s="24"/>
      <c r="C1" s="24"/>
      <c r="D1" s="24"/>
      <c r="E1" s="25"/>
      <c r="F1" s="27" t="s">
        <v>39</v>
      </c>
      <c r="H1" s="21"/>
      <c r="I1" s="21"/>
      <c r="J1" s="21"/>
    </row>
    <row r="2" spans="1:10" ht="12.75">
      <c r="A2" s="25"/>
      <c r="B2" s="26"/>
      <c r="C2" s="26"/>
      <c r="D2" s="26"/>
      <c r="E2" s="25"/>
      <c r="F2" s="21"/>
      <c r="H2" s="21"/>
      <c r="I2" s="21"/>
      <c r="J2" s="21"/>
    </row>
    <row r="3" ht="12.75">
      <c r="A3" s="10" t="s">
        <v>38</v>
      </c>
    </row>
    <row r="4" spans="1:7" ht="12.75">
      <c r="A4" s="10" t="s">
        <v>22</v>
      </c>
      <c r="G4" s="20">
        <v>1.15</v>
      </c>
    </row>
    <row r="5" spans="1:7" ht="12.75">
      <c r="A5" t="s">
        <v>7</v>
      </c>
      <c r="G5" s="1">
        <f>4+(G4-1)/0.13</f>
        <v>5.153846153846153</v>
      </c>
    </row>
    <row r="6" spans="1:7" ht="12.75">
      <c r="A6" t="s">
        <v>8</v>
      </c>
      <c r="G6" s="2">
        <f>+NORMSDIST(-G5)</f>
        <v>1.2759866683292454E-07</v>
      </c>
    </row>
    <row r="8" spans="1:9" ht="12.75">
      <c r="A8" s="16" t="s">
        <v>15</v>
      </c>
      <c r="B8" s="5"/>
      <c r="C8" s="5"/>
      <c r="G8" s="20">
        <v>1.15</v>
      </c>
      <c r="I8" s="21"/>
    </row>
    <row r="9" spans="1:7" ht="12.75">
      <c r="A9" t="s">
        <v>32</v>
      </c>
      <c r="G9" s="1">
        <f>+G4*G8</f>
        <v>1.3224999999999998</v>
      </c>
    </row>
    <row r="10" spans="1:9" ht="12.75">
      <c r="A10" t="s">
        <v>10</v>
      </c>
      <c r="G10" s="1">
        <f>4+(G9-1)/0.13</f>
        <v>6.480769230769229</v>
      </c>
      <c r="I10" s="21" t="s">
        <v>33</v>
      </c>
    </row>
    <row r="11" spans="1:7" ht="12.75">
      <c r="A11" t="s">
        <v>11</v>
      </c>
      <c r="G11" s="2">
        <f>+NORMSDIST(-G10)</f>
        <v>4.562807874380528E-11</v>
      </c>
    </row>
    <row r="12" spans="1:9" ht="12.75">
      <c r="A12" t="s">
        <v>12</v>
      </c>
      <c r="G12" s="2">
        <f>+(1-SUM(B18:B26))*G11</f>
        <v>4.517179795636723E-11</v>
      </c>
      <c r="I12" s="28"/>
    </row>
    <row r="16" spans="1:11" ht="12.75">
      <c r="A16" s="15" t="s">
        <v>1</v>
      </c>
      <c r="B16" s="15" t="s">
        <v>2</v>
      </c>
      <c r="C16" s="15" t="s">
        <v>30</v>
      </c>
      <c r="D16" s="15" t="s">
        <v>5</v>
      </c>
      <c r="E16" s="15" t="s">
        <v>3</v>
      </c>
      <c r="F16" s="15" t="s">
        <v>4</v>
      </c>
      <c r="G16" s="15" t="s">
        <v>6</v>
      </c>
      <c r="H16" s="16"/>
      <c r="I16" s="16" t="s">
        <v>35</v>
      </c>
      <c r="J16" s="10"/>
      <c r="K16" s="10"/>
    </row>
    <row r="17" spans="1:9" ht="12.75">
      <c r="A17" s="5">
        <v>1</v>
      </c>
      <c r="B17" s="12">
        <f>1-SUM(B18:B26)</f>
        <v>0.99</v>
      </c>
      <c r="C17" s="3">
        <v>0</v>
      </c>
      <c r="D17" s="11">
        <f>$G$9+C17</f>
        <v>1.3224999999999998</v>
      </c>
      <c r="E17" s="1">
        <f aca="true" t="shared" si="0" ref="E17:E26">4+(D17-1)/0.13</f>
        <v>6.480769230769229</v>
      </c>
      <c r="F17" s="2">
        <f aca="true" t="shared" si="1" ref="F17:F26">NORMSDIST(-E17)</f>
        <v>4.562807874380528E-11</v>
      </c>
      <c r="G17" s="2">
        <f aca="true" t="shared" si="2" ref="G17:G26">+B17*F17</f>
        <v>4.517179795636723E-11</v>
      </c>
      <c r="H17" s="6"/>
      <c r="I17" s="6" t="s">
        <v>36</v>
      </c>
    </row>
    <row r="18" spans="1:12" ht="12.75">
      <c r="A18" s="5">
        <v>2</v>
      </c>
      <c r="B18" s="9">
        <v>0.01</v>
      </c>
      <c r="C18" s="9">
        <v>-0.2</v>
      </c>
      <c r="D18" s="11">
        <f>$G$9+C18</f>
        <v>1.1224999999999998</v>
      </c>
      <c r="E18" s="1">
        <f t="shared" si="0"/>
        <v>4.942307692307691</v>
      </c>
      <c r="F18" s="2">
        <f t="shared" si="1"/>
        <v>3.8601621902025484E-07</v>
      </c>
      <c r="G18" s="2">
        <f t="shared" si="2"/>
        <v>3.8601621902025485E-09</v>
      </c>
      <c r="I18" s="14"/>
      <c r="J18" s="14"/>
      <c r="K18" s="14"/>
      <c r="L18" s="14"/>
    </row>
    <row r="19" spans="1:12" ht="12.75">
      <c r="A19" s="5">
        <v>3</v>
      </c>
      <c r="B19" s="9"/>
      <c r="C19" s="9"/>
      <c r="D19" s="11">
        <f aca="true" t="shared" si="3" ref="D19:D26">$G$9+C19</f>
        <v>1.3224999999999998</v>
      </c>
      <c r="E19" s="1">
        <f t="shared" si="0"/>
        <v>6.480769230769229</v>
      </c>
      <c r="F19" s="2">
        <f t="shared" si="1"/>
        <v>4.562807874380528E-11</v>
      </c>
      <c r="G19" s="2">
        <f t="shared" si="2"/>
        <v>0</v>
      </c>
      <c r="I19" s="14"/>
      <c r="J19" s="14"/>
      <c r="K19" s="14"/>
      <c r="L19" s="14"/>
    </row>
    <row r="20" spans="1:12" ht="12.75">
      <c r="A20" s="5">
        <v>4</v>
      </c>
      <c r="B20" s="9"/>
      <c r="C20" s="9"/>
      <c r="D20" s="11">
        <f t="shared" si="3"/>
        <v>1.3224999999999998</v>
      </c>
      <c r="E20" s="1">
        <f t="shared" si="0"/>
        <v>6.480769230769229</v>
      </c>
      <c r="F20" s="2">
        <f t="shared" si="1"/>
        <v>4.562807874380528E-11</v>
      </c>
      <c r="G20" s="2">
        <f t="shared" si="2"/>
        <v>0</v>
      </c>
      <c r="I20" s="14"/>
      <c r="J20" s="14"/>
      <c r="K20" s="14"/>
      <c r="L20" s="14"/>
    </row>
    <row r="21" spans="1:12" ht="12.75">
      <c r="A21" s="5">
        <v>5</v>
      </c>
      <c r="B21" s="9"/>
      <c r="C21" s="9"/>
      <c r="D21" s="11">
        <f t="shared" si="3"/>
        <v>1.3224999999999998</v>
      </c>
      <c r="E21" s="1">
        <f t="shared" si="0"/>
        <v>6.480769230769229</v>
      </c>
      <c r="F21" s="2">
        <f t="shared" si="1"/>
        <v>4.562807874380528E-11</v>
      </c>
      <c r="G21" s="2">
        <f t="shared" si="2"/>
        <v>0</v>
      </c>
      <c r="I21" s="14"/>
      <c r="J21" s="14"/>
      <c r="K21" s="14"/>
      <c r="L21" s="14"/>
    </row>
    <row r="22" spans="1:12" ht="12.75">
      <c r="A22" s="5">
        <v>6</v>
      </c>
      <c r="B22" s="9"/>
      <c r="C22" s="9"/>
      <c r="D22" s="11">
        <f t="shared" si="3"/>
        <v>1.3224999999999998</v>
      </c>
      <c r="E22" s="1">
        <f t="shared" si="0"/>
        <v>6.480769230769229</v>
      </c>
      <c r="F22" s="2">
        <f t="shared" si="1"/>
        <v>4.562807874380528E-11</v>
      </c>
      <c r="G22" s="2">
        <f t="shared" si="2"/>
        <v>0</v>
      </c>
      <c r="I22" s="14"/>
      <c r="J22" s="14"/>
      <c r="K22" s="14"/>
      <c r="L22" s="14"/>
    </row>
    <row r="23" spans="1:12" ht="12.75">
      <c r="A23" s="5">
        <v>7</v>
      </c>
      <c r="B23" s="9"/>
      <c r="C23" s="9"/>
      <c r="D23" s="11">
        <f t="shared" si="3"/>
        <v>1.3224999999999998</v>
      </c>
      <c r="E23" s="1">
        <f t="shared" si="0"/>
        <v>6.480769230769229</v>
      </c>
      <c r="F23" s="2">
        <f t="shared" si="1"/>
        <v>4.562807874380528E-11</v>
      </c>
      <c r="G23" s="2">
        <f t="shared" si="2"/>
        <v>0</v>
      </c>
      <c r="I23" s="14"/>
      <c r="J23" s="14"/>
      <c r="K23" s="14"/>
      <c r="L23" s="14"/>
    </row>
    <row r="24" spans="1:12" ht="12.75">
      <c r="A24" s="5">
        <v>8</v>
      </c>
      <c r="B24" s="9"/>
      <c r="C24" s="9"/>
      <c r="D24" s="11">
        <f t="shared" si="3"/>
        <v>1.3224999999999998</v>
      </c>
      <c r="E24" s="1">
        <f t="shared" si="0"/>
        <v>6.480769230769229</v>
      </c>
      <c r="F24" s="2">
        <f t="shared" si="1"/>
        <v>4.562807874380528E-11</v>
      </c>
      <c r="G24" s="2">
        <f t="shared" si="2"/>
        <v>0</v>
      </c>
      <c r="I24" s="14"/>
      <c r="J24" s="14"/>
      <c r="K24" s="14"/>
      <c r="L24" s="14"/>
    </row>
    <row r="25" spans="1:12" ht="12.75">
      <c r="A25" s="5">
        <v>9</v>
      </c>
      <c r="B25" s="9"/>
      <c r="C25" s="9"/>
      <c r="D25" s="11">
        <f t="shared" si="3"/>
        <v>1.3224999999999998</v>
      </c>
      <c r="E25" s="1">
        <f t="shared" si="0"/>
        <v>6.480769230769229</v>
      </c>
      <c r="F25" s="2">
        <f t="shared" si="1"/>
        <v>4.562807874380528E-11</v>
      </c>
      <c r="G25" s="2">
        <f t="shared" si="2"/>
        <v>0</v>
      </c>
      <c r="I25" s="14"/>
      <c r="J25" s="14"/>
      <c r="K25" s="14"/>
      <c r="L25" s="14"/>
    </row>
    <row r="26" spans="1:12" ht="12.75">
      <c r="A26" s="5">
        <v>10</v>
      </c>
      <c r="B26" s="9"/>
      <c r="C26" s="9"/>
      <c r="D26" s="11">
        <f t="shared" si="3"/>
        <v>1.3224999999999998</v>
      </c>
      <c r="E26" s="1">
        <f t="shared" si="0"/>
        <v>6.480769230769229</v>
      </c>
      <c r="F26" s="2">
        <f t="shared" si="1"/>
        <v>4.562807874380528E-11</v>
      </c>
      <c r="G26" s="2">
        <f t="shared" si="2"/>
        <v>0</v>
      </c>
      <c r="I26" s="14"/>
      <c r="J26" s="14"/>
      <c r="K26" s="14"/>
      <c r="L26" s="14"/>
    </row>
    <row r="27" spans="6:7" ht="12.75">
      <c r="F27" s="2"/>
      <c r="G27" s="2"/>
    </row>
    <row r="28" spans="2:7" ht="12.75">
      <c r="B28" s="10" t="s">
        <v>34</v>
      </c>
      <c r="F28" s="2"/>
      <c r="G28" s="2">
        <f>+SUM(G17:G26)</f>
        <v>3.905333988158916E-09</v>
      </c>
    </row>
    <row r="29" ht="12.75">
      <c r="A29" s="6" t="s">
        <v>31</v>
      </c>
    </row>
    <row r="30" spans="1:8" ht="12.75">
      <c r="A30" s="6"/>
      <c r="B30" s="29" t="s">
        <v>42</v>
      </c>
      <c r="F30" s="17" t="s">
        <v>0</v>
      </c>
      <c r="G30" s="18">
        <f>+G28/G6</f>
        <v>0.030606385513984185</v>
      </c>
      <c r="H30" s="19" t="s">
        <v>21</v>
      </c>
    </row>
    <row r="31" spans="1:8" ht="12.75">
      <c r="A31" s="6"/>
      <c r="F31" s="17"/>
      <c r="G31" s="22"/>
      <c r="H31" s="29" t="s">
        <v>40</v>
      </c>
    </row>
    <row r="32" spans="1:8" ht="12.75">
      <c r="A32" s="6"/>
      <c r="F32" s="17"/>
      <c r="G32" s="22"/>
      <c r="H32" s="29" t="s">
        <v>41</v>
      </c>
    </row>
    <row r="33" spans="1:8" ht="12.75">
      <c r="A33" s="6"/>
      <c r="F33" s="17"/>
      <c r="G33" s="22"/>
      <c r="H33" s="19"/>
    </row>
    <row r="34" ht="12.75">
      <c r="A34" s="10" t="s">
        <v>37</v>
      </c>
    </row>
    <row r="35" spans="1:9" ht="12.75">
      <c r="A35" t="s">
        <v>18</v>
      </c>
      <c r="G35" s="8">
        <v>1.1</v>
      </c>
      <c r="I35" t="s">
        <v>25</v>
      </c>
    </row>
    <row r="36" spans="1:9" ht="12.75">
      <c r="A36" t="s">
        <v>9</v>
      </c>
      <c r="G36" s="1">
        <f>+G4*G35</f>
        <v>1.265</v>
      </c>
      <c r="I36" t="s">
        <v>26</v>
      </c>
    </row>
    <row r="37" spans="1:9" ht="12.75">
      <c r="A37" t="s">
        <v>10</v>
      </c>
      <c r="G37" s="1">
        <f>4+(G36-1)/0.13</f>
        <v>6.038461538461537</v>
      </c>
      <c r="I37" t="s">
        <v>27</v>
      </c>
    </row>
    <row r="38" spans="1:9" ht="12.75">
      <c r="A38" t="s">
        <v>11</v>
      </c>
      <c r="G38" s="2">
        <f>+NORMSDIST(-G37)</f>
        <v>7.779525107003011E-10</v>
      </c>
      <c r="I38" t="s">
        <v>28</v>
      </c>
    </row>
    <row r="39" spans="1:9" ht="12.75">
      <c r="A39" t="s">
        <v>12</v>
      </c>
      <c r="G39" s="2">
        <f>+(1-SUM(B18:B26))*G38</f>
        <v>7.701729855932981E-10</v>
      </c>
      <c r="I39" t="s">
        <v>29</v>
      </c>
    </row>
    <row r="40" ht="12.75">
      <c r="G40" s="2"/>
    </row>
    <row r="41" ht="12.75">
      <c r="G41" s="2"/>
    </row>
    <row r="42" ht="12.75">
      <c r="A42" t="s">
        <v>16</v>
      </c>
    </row>
    <row r="43" spans="1:9" ht="12.75">
      <c r="A43" s="5" t="s">
        <v>1</v>
      </c>
      <c r="B43" s="5" t="s">
        <v>2</v>
      </c>
      <c r="C43" s="5"/>
      <c r="D43" s="5" t="s">
        <v>5</v>
      </c>
      <c r="E43" s="5" t="s">
        <v>3</v>
      </c>
      <c r="F43" s="5" t="s">
        <v>4</v>
      </c>
      <c r="G43" s="5" t="s">
        <v>6</v>
      </c>
      <c r="I43" s="6"/>
    </row>
    <row r="44" spans="1:9" ht="12.75">
      <c r="A44" s="5">
        <v>1</v>
      </c>
      <c r="B44" s="3">
        <f>1-SUM(B45:B53)</f>
        <v>0.99</v>
      </c>
      <c r="C44" s="3">
        <v>0</v>
      </c>
      <c r="D44" s="13">
        <f>+G36</f>
        <v>1.265</v>
      </c>
      <c r="E44" s="13">
        <f>+G37</f>
        <v>6.038461538461537</v>
      </c>
      <c r="F44" s="12">
        <f>+G38</f>
        <v>7.779525107003011E-10</v>
      </c>
      <c r="G44" s="12">
        <f>+G39</f>
        <v>7.701729855932981E-10</v>
      </c>
      <c r="I44" s="6"/>
    </row>
    <row r="45" spans="1:7" ht="12.75">
      <c r="A45" s="5">
        <v>2</v>
      </c>
      <c r="B45">
        <f aca="true" t="shared" si="4" ref="B45:B53">+B18</f>
        <v>0.01</v>
      </c>
      <c r="C45">
        <f>C18</f>
        <v>-0.2</v>
      </c>
      <c r="D45" s="1">
        <f>$G$36+C45</f>
        <v>1.065</v>
      </c>
      <c r="E45" s="1">
        <f aca="true" t="shared" si="5" ref="E45:E53">4+(D45-1)/0.13</f>
        <v>4.5</v>
      </c>
      <c r="F45" s="2">
        <f aca="true" t="shared" si="6" ref="F45:F53">NORMSDIST(-E45)</f>
        <v>3.3976731247300535E-06</v>
      </c>
      <c r="G45" s="2">
        <f aca="true" t="shared" si="7" ref="G45:G53">+B45*F45</f>
        <v>3.397673124730054E-08</v>
      </c>
    </row>
    <row r="46" spans="1:7" ht="12.75">
      <c r="A46" s="5">
        <v>3</v>
      </c>
      <c r="B46">
        <f t="shared" si="4"/>
        <v>0</v>
      </c>
      <c r="C46">
        <f aca="true" t="shared" si="8" ref="C46:C53">C19</f>
        <v>0</v>
      </c>
      <c r="D46" s="1">
        <f aca="true" t="shared" si="9" ref="D46:D53">$G$36+C46</f>
        <v>1.265</v>
      </c>
      <c r="E46" s="1">
        <f t="shared" si="5"/>
        <v>6.038461538461537</v>
      </c>
      <c r="F46" s="2">
        <f t="shared" si="6"/>
        <v>7.779525107003011E-10</v>
      </c>
      <c r="G46" s="2">
        <f t="shared" si="7"/>
        <v>0</v>
      </c>
    </row>
    <row r="47" spans="1:7" ht="12.75">
      <c r="A47" s="5">
        <v>4</v>
      </c>
      <c r="B47">
        <f t="shared" si="4"/>
        <v>0</v>
      </c>
      <c r="C47">
        <f t="shared" si="8"/>
        <v>0</v>
      </c>
      <c r="D47" s="1">
        <f t="shared" si="9"/>
        <v>1.265</v>
      </c>
      <c r="E47" s="1">
        <f t="shared" si="5"/>
        <v>6.038461538461537</v>
      </c>
      <c r="F47" s="2">
        <f t="shared" si="6"/>
        <v>7.779525107003011E-10</v>
      </c>
      <c r="G47" s="2">
        <f t="shared" si="7"/>
        <v>0</v>
      </c>
    </row>
    <row r="48" spans="1:7" ht="12.75">
      <c r="A48" s="5">
        <v>5</v>
      </c>
      <c r="B48">
        <f t="shared" si="4"/>
        <v>0</v>
      </c>
      <c r="C48">
        <f t="shared" si="8"/>
        <v>0</v>
      </c>
      <c r="D48" s="1">
        <f t="shared" si="9"/>
        <v>1.265</v>
      </c>
      <c r="E48" s="1">
        <f t="shared" si="5"/>
        <v>6.038461538461537</v>
      </c>
      <c r="F48" s="2">
        <f t="shared" si="6"/>
        <v>7.779525107003011E-10</v>
      </c>
      <c r="G48" s="2">
        <f t="shared" si="7"/>
        <v>0</v>
      </c>
    </row>
    <row r="49" spans="1:7" ht="12.75">
      <c r="A49" s="5">
        <v>6</v>
      </c>
      <c r="B49">
        <f t="shared" si="4"/>
        <v>0</v>
      </c>
      <c r="C49">
        <f t="shared" si="8"/>
        <v>0</v>
      </c>
      <c r="D49" s="1">
        <f t="shared" si="9"/>
        <v>1.265</v>
      </c>
      <c r="E49" s="1">
        <f t="shared" si="5"/>
        <v>6.038461538461537</v>
      </c>
      <c r="F49" s="2">
        <f t="shared" si="6"/>
        <v>7.779525107003011E-10</v>
      </c>
      <c r="G49" s="2">
        <f t="shared" si="7"/>
        <v>0</v>
      </c>
    </row>
    <row r="50" spans="1:7" ht="12.75">
      <c r="A50" s="5">
        <v>7</v>
      </c>
      <c r="B50">
        <f t="shared" si="4"/>
        <v>0</v>
      </c>
      <c r="C50">
        <f t="shared" si="8"/>
        <v>0</v>
      </c>
      <c r="D50" s="1">
        <f t="shared" si="9"/>
        <v>1.265</v>
      </c>
      <c r="E50" s="1">
        <f t="shared" si="5"/>
        <v>6.038461538461537</v>
      </c>
      <c r="F50" s="2">
        <f t="shared" si="6"/>
        <v>7.779525107003011E-10</v>
      </c>
      <c r="G50" s="2">
        <f t="shared" si="7"/>
        <v>0</v>
      </c>
    </row>
    <row r="51" spans="1:7" ht="12.75">
      <c r="A51" s="5">
        <v>8</v>
      </c>
      <c r="B51">
        <f t="shared" si="4"/>
        <v>0</v>
      </c>
      <c r="C51">
        <f t="shared" si="8"/>
        <v>0</v>
      </c>
      <c r="D51" s="1">
        <f t="shared" si="9"/>
        <v>1.265</v>
      </c>
      <c r="E51" s="1">
        <f t="shared" si="5"/>
        <v>6.038461538461537</v>
      </c>
      <c r="F51" s="2">
        <f t="shared" si="6"/>
        <v>7.779525107003011E-10</v>
      </c>
      <c r="G51" s="2">
        <f t="shared" si="7"/>
        <v>0</v>
      </c>
    </row>
    <row r="52" spans="1:7" ht="12.75">
      <c r="A52" s="5">
        <v>9</v>
      </c>
      <c r="B52">
        <f t="shared" si="4"/>
        <v>0</v>
      </c>
      <c r="C52">
        <f t="shared" si="8"/>
        <v>0</v>
      </c>
      <c r="D52" s="1">
        <f t="shared" si="9"/>
        <v>1.265</v>
      </c>
      <c r="E52" s="1">
        <f t="shared" si="5"/>
        <v>6.038461538461537</v>
      </c>
      <c r="F52" s="2">
        <f t="shared" si="6"/>
        <v>7.779525107003011E-10</v>
      </c>
      <c r="G52" s="2">
        <f t="shared" si="7"/>
        <v>0</v>
      </c>
    </row>
    <row r="53" spans="1:7" ht="12.75">
      <c r="A53" s="5">
        <v>10</v>
      </c>
      <c r="B53">
        <f t="shared" si="4"/>
        <v>0</v>
      </c>
      <c r="C53">
        <f t="shared" si="8"/>
        <v>0</v>
      </c>
      <c r="D53" s="1">
        <f t="shared" si="9"/>
        <v>1.265</v>
      </c>
      <c r="E53" s="1">
        <f t="shared" si="5"/>
        <v>6.038461538461537</v>
      </c>
      <c r="F53" s="2">
        <f t="shared" si="6"/>
        <v>7.779525107003011E-10</v>
      </c>
      <c r="G53" s="2">
        <f t="shared" si="7"/>
        <v>0</v>
      </c>
    </row>
    <row r="54" spans="6:7" ht="12.75">
      <c r="F54" s="2"/>
      <c r="G54" s="2"/>
    </row>
    <row r="55" spans="1:7" ht="12.75">
      <c r="A55" s="6" t="s">
        <v>19</v>
      </c>
      <c r="F55" s="2"/>
      <c r="G55" s="2"/>
    </row>
    <row r="56" spans="1:7" ht="12.75">
      <c r="A56" s="6" t="s">
        <v>20</v>
      </c>
      <c r="F56" s="2"/>
      <c r="G56" s="2"/>
    </row>
    <row r="57" spans="6:7" ht="12.75">
      <c r="F57" s="2"/>
      <c r="G57" s="2"/>
    </row>
    <row r="58" spans="2:7" ht="12.75">
      <c r="B58" t="s">
        <v>14</v>
      </c>
      <c r="F58" s="2"/>
      <c r="G58" s="2">
        <f>+SUM(G44:G53)</f>
        <v>3.4746904232893836E-08</v>
      </c>
    </row>
    <row r="59" spans="6:8" ht="12.75">
      <c r="F59" s="3" t="s">
        <v>13</v>
      </c>
      <c r="G59" s="7">
        <f>+G58/G6</f>
        <v>0.27231400684139456</v>
      </c>
      <c r="H59" s="4" t="s">
        <v>21</v>
      </c>
    </row>
    <row r="60" ht="12.75">
      <c r="H60" t="s">
        <v>23</v>
      </c>
    </row>
    <row r="61" ht="12.75">
      <c r="H61" t="s">
        <v>24</v>
      </c>
    </row>
  </sheetData>
  <sheetProtection/>
  <conditionalFormatting sqref="G59 G30">
    <cfRule type="cellIs" priority="1" dxfId="3" operator="lessThanOrEqual" stopIfTrue="1">
      <formula>1</formula>
    </cfRule>
    <cfRule type="cellIs" priority="2" dxfId="2" operator="greaterThan" stopIfTrue="1">
      <formula>1</formula>
    </cfRule>
  </conditionalFormatting>
  <conditionalFormatting sqref="G31:G33">
    <cfRule type="cellIs" priority="3" dxfId="0" operator="lessThanOrEqual" stopIfTrue="1">
      <formula>1</formula>
    </cfRule>
    <cfRule type="cellIs" priority="4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</dc:creator>
  <cp:keywords/>
  <dc:description/>
  <cp:lastModifiedBy>Marieke de Visser</cp:lastModifiedBy>
  <dcterms:created xsi:type="dcterms:W3CDTF">2008-09-19T09:54:02Z</dcterms:created>
  <dcterms:modified xsi:type="dcterms:W3CDTF">2017-05-31T09:15:04Z</dcterms:modified>
  <cp:category/>
  <cp:version/>
  <cp:contentType/>
  <cp:contentStatus/>
</cp:coreProperties>
</file>