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2" windowWidth="11520" windowHeight="8532" tabRatio="808" activeTab="0"/>
  </bookViews>
  <sheets>
    <sheet name="Inhoud" sheetId="1" r:id="rId1"/>
    <sheet name="berekening score" sheetId="2" r:id="rId2"/>
    <sheet name="Invulblad" sheetId="3" r:id="rId3"/>
    <sheet name="grafieken resultaten" sheetId="4" r:id="rId4"/>
    <sheet name="Informatie" sheetId="5" r:id="rId5"/>
    <sheet name="score scenario milieu" sheetId="6" r:id="rId6"/>
    <sheet name="score scenario natuur" sheetId="7" r:id="rId7"/>
    <sheet name="score scenario mens" sheetId="8" r:id="rId8"/>
    <sheet name="score scenario ruimte" sheetId="9" r:id="rId9"/>
    <sheet name="score eigen scenario" sheetId="10" r:id="rId10"/>
    <sheet name="gewichten criteria" sheetId="11" r:id="rId11"/>
  </sheets>
  <definedNames>
    <definedName name="_xlnm.Print_Area" localSheetId="3">'grafieken resultaten'!$A$3:$AF$58</definedName>
    <definedName name="_xlnm.Print_Area" localSheetId="2">'Invulblad'!$A$1:$V$55</definedName>
    <definedName name="_xlnm.Print_Area" localSheetId="9">'score eigen scenario'!$A$1:$Z$45</definedName>
    <definedName name="_xlnm.Print_Area" localSheetId="7">'score scenario mens'!$A$1:$Z$45</definedName>
    <definedName name="_xlnm.Print_Area" localSheetId="5">'score scenario milieu'!$A$1:$Z$45</definedName>
    <definedName name="_xlnm.Print_Area" localSheetId="6">'score scenario natuur'!$A$1:$Z$45</definedName>
    <definedName name="_xlnm.Print_Area" localSheetId="8">'score scenario ruimte'!$A$1:$Z$45</definedName>
  </definedNames>
  <calcPr fullCalcOnLoad="1"/>
</workbook>
</file>

<file path=xl/sharedStrings.xml><?xml version="1.0" encoding="utf-8"?>
<sst xmlns="http://schemas.openxmlformats.org/spreadsheetml/2006/main" count="387" uniqueCount="104">
  <si>
    <t>Beoordelingsaspecten</t>
  </si>
  <si>
    <t>gewichten</t>
  </si>
  <si>
    <t>subtotaal</t>
  </si>
  <si>
    <t>totaalresultaat</t>
  </si>
  <si>
    <t>Grondwater</t>
  </si>
  <si>
    <t>5.</t>
  </si>
  <si>
    <t>4.</t>
  </si>
  <si>
    <t>3.</t>
  </si>
  <si>
    <t>Totaal</t>
  </si>
  <si>
    <t>aspect</t>
  </si>
  <si>
    <t>1.</t>
  </si>
  <si>
    <t>2.</t>
  </si>
  <si>
    <t>Oppervlaktewater</t>
  </si>
  <si>
    <t>Inhoud</t>
  </si>
  <si>
    <t>Resultaten</t>
  </si>
  <si>
    <t>Informatie</t>
  </si>
  <si>
    <t>Diversen</t>
  </si>
  <si>
    <t>Natuur</t>
  </si>
  <si>
    <t>Landschap en Cultuurhistorie</t>
  </si>
  <si>
    <t>Woon- en leefmilieu</t>
  </si>
  <si>
    <t>Ruimte</t>
  </si>
  <si>
    <t>Locaties</t>
  </si>
  <si>
    <t>A. Grondwater</t>
  </si>
  <si>
    <t>B. Oppervlaktewater</t>
  </si>
  <si>
    <t>C. Natuur</t>
  </si>
  <si>
    <t>D. Landschap en Cultuurhistorie</t>
  </si>
  <si>
    <t>E. Woon- en leefmilieu</t>
  </si>
  <si>
    <t>F. Ruimte</t>
  </si>
  <si>
    <t>D. Landschap en cultuurhistorie</t>
  </si>
  <si>
    <t>F. Ruimtelijke kwaliteit</t>
  </si>
  <si>
    <t>Criteriumgroepen</t>
  </si>
  <si>
    <t>Criteria</t>
  </si>
  <si>
    <t>A.</t>
  </si>
  <si>
    <t>B.</t>
  </si>
  <si>
    <t>C.</t>
  </si>
  <si>
    <t>D.</t>
  </si>
  <si>
    <t>E.</t>
  </si>
  <si>
    <t>F.</t>
  </si>
  <si>
    <t>G.</t>
  </si>
  <si>
    <t>LET OP:</t>
  </si>
  <si>
    <r>
      <t>·</t>
    </r>
    <r>
      <rPr>
        <b/>
        <sz val="10"/>
        <color indexed="10"/>
        <rFont val="Arial"/>
        <family val="2"/>
      </rPr>
      <t xml:space="preserve"> minimum score is 1</t>
    </r>
  </si>
  <si>
    <r>
      <t>·</t>
    </r>
    <r>
      <rPr>
        <b/>
        <sz val="10"/>
        <color indexed="10"/>
        <rFont val="Arial"/>
        <family val="2"/>
      </rPr>
      <t xml:space="preserve"> maximum score is 5</t>
    </r>
  </si>
  <si>
    <t>Gewichtsverdeling criteriumgroepen</t>
  </si>
  <si>
    <t>G. Transport</t>
  </si>
  <si>
    <t>Transport</t>
  </si>
  <si>
    <t>6.</t>
  </si>
  <si>
    <t>aanwezigheid slecht doorlatende ondergrond</t>
  </si>
  <si>
    <t>inzijging of kwel</t>
  </si>
  <si>
    <t>grondwatersnelheid in watervoerend pakket</t>
  </si>
  <si>
    <t>Vul alleen de grijze velden in!!</t>
  </si>
  <si>
    <t>depotligging in relatie tot baggerspecieaanbod</t>
  </si>
  <si>
    <t>verspreiding naar oppervlaktewater tijdens berging</t>
  </si>
  <si>
    <t>Verstoring van flora en fauna</t>
  </si>
  <si>
    <t>Effecten op natuurgebieden</t>
  </si>
  <si>
    <t>Effecten op (provinciale) Ecologische hoofdstructuur</t>
  </si>
  <si>
    <t>Verstoring van stiltegebied</t>
  </si>
  <si>
    <t>Verstoring van woongenot</t>
  </si>
  <si>
    <t>Effecten op recreatie</t>
  </si>
  <si>
    <t>Beïnvloeding van verkeersveiligheid</t>
  </si>
  <si>
    <t>Kansen voor ruimtelijke ontwikkeling</t>
  </si>
  <si>
    <t>(geef 2-letterige code)</t>
  </si>
  <si>
    <r>
      <t xml:space="preserve">nummer </t>
    </r>
    <r>
      <rPr>
        <b/>
        <sz val="11"/>
        <color indexed="10"/>
        <rFont val="Symbol"/>
        <family val="1"/>
      </rPr>
      <t>®</t>
    </r>
  </si>
  <si>
    <r>
      <t xml:space="preserve">naam </t>
    </r>
    <r>
      <rPr>
        <b/>
        <sz val="11"/>
        <color indexed="10"/>
        <rFont val="Symbol"/>
        <family val="1"/>
      </rPr>
      <t>®</t>
    </r>
  </si>
  <si>
    <r>
      <t xml:space="preserve">locatienaam </t>
    </r>
    <r>
      <rPr>
        <b/>
        <sz val="14"/>
        <rFont val="Symbol"/>
        <family val="1"/>
      </rPr>
      <t>®</t>
    </r>
  </si>
  <si>
    <r>
      <t xml:space="preserve">locatienaam </t>
    </r>
    <r>
      <rPr>
        <b/>
        <sz val="12"/>
        <rFont val="Symbol"/>
        <family val="1"/>
      </rPr>
      <t>®</t>
    </r>
  </si>
  <si>
    <t>dikte stortpakket</t>
  </si>
  <si>
    <t>(kritieke) contactoppervlakte</t>
  </si>
  <si>
    <t>milieu</t>
  </si>
  <si>
    <t>natuur</t>
  </si>
  <si>
    <t>mens</t>
  </si>
  <si>
    <t>ruimte</t>
  </si>
  <si>
    <t>Scenario's</t>
  </si>
  <si>
    <t>eigen scenario</t>
  </si>
  <si>
    <r>
      <t xml:space="preserve">Berekening score locaties, scenario </t>
    </r>
    <r>
      <rPr>
        <b/>
        <sz val="22"/>
        <color indexed="10"/>
        <rFont val="Arial"/>
        <family val="2"/>
      </rPr>
      <t>milieu</t>
    </r>
  </si>
  <si>
    <r>
      <t xml:space="preserve">Berekening score locaties, scenario </t>
    </r>
    <r>
      <rPr>
        <b/>
        <sz val="22"/>
        <color indexed="10"/>
        <rFont val="Arial"/>
        <family val="2"/>
      </rPr>
      <t>natuur</t>
    </r>
  </si>
  <si>
    <r>
      <t xml:space="preserve">Berekening score locaties, scenario </t>
    </r>
    <r>
      <rPr>
        <b/>
        <sz val="22"/>
        <color indexed="10"/>
        <rFont val="Arial"/>
        <family val="2"/>
      </rPr>
      <t>mens</t>
    </r>
  </si>
  <si>
    <r>
      <t xml:space="preserve">Berekening score locaties, scenario </t>
    </r>
    <r>
      <rPr>
        <b/>
        <sz val="22"/>
        <color indexed="10"/>
        <rFont val="Arial"/>
        <family val="2"/>
      </rPr>
      <t>ruimte</t>
    </r>
  </si>
  <si>
    <r>
      <t xml:space="preserve">Berekening score locaties, </t>
    </r>
    <r>
      <rPr>
        <b/>
        <sz val="22"/>
        <color indexed="10"/>
        <rFont val="Arial"/>
        <family val="2"/>
      </rPr>
      <t>eigen scenario</t>
    </r>
  </si>
  <si>
    <t>(verdeel 1 over de criteriumgroepen)</t>
  </si>
  <si>
    <t>Invulblad</t>
  </si>
  <si>
    <t>Berekening score criteria</t>
  </si>
  <si>
    <t>Criterium A2: inzijging of kwel</t>
  </si>
  <si>
    <t>invoer:</t>
  </si>
  <si>
    <t xml:space="preserve">potentiaalverschil Δh </t>
  </si>
  <si>
    <t>[meter]</t>
  </si>
  <si>
    <t>score</t>
  </si>
  <si>
    <t>De score voor de locatie =</t>
  </si>
  <si>
    <t>Criterium A3: dikte van het stortpakket</t>
  </si>
  <si>
    <t>=</t>
  </si>
  <si>
    <t>Criterium A4: (kritieke) contactoppervlakte</t>
  </si>
  <si>
    <t>- lengte van buitenrand van depot (L)</t>
  </si>
  <si>
    <t>- helling van het talud (H)</t>
  </si>
  <si>
    <t>[-]</t>
  </si>
  <si>
    <t>Criterium A5: grondwatersnelheid in watervoerend pakket</t>
  </si>
  <si>
    <t>[meter/jaar]</t>
  </si>
  <si>
    <t>grondwatersn elheid (Vg)</t>
  </si>
  <si>
    <t>berekening</t>
  </si>
  <si>
    <r>
      <t xml:space="preserve">Let op: </t>
    </r>
    <r>
      <rPr>
        <sz val="14"/>
        <rFont val="Arial"/>
        <family val="0"/>
      </rPr>
      <t xml:space="preserve">de hoogtes van de staven van de verschillende criteriumgroepen mogen NIET met elkaar worden vergeleken. De (maximale) hoogte voor eenb criteriumgroep wordt bepaald door het gewicht dat aan deze criteriumgroep is toegekend en NIET door de score van een locatie voor deze criteriumgroep. De scores van de beoordeelde locaties voor 1 criteriumgroep kunnen wel met elkaar worden vergeleken. </t>
    </r>
  </si>
  <si>
    <t>Gewichten criteria</t>
  </si>
  <si>
    <t>Als U gewichten voor criteria wilt wijzigen, klik dan op de button 'gewichten criteria'</t>
  </si>
  <si>
    <t>bescherming kwetsbare gebieden</t>
  </si>
  <si>
    <t>Beïnvloeding van archeologische waarden</t>
  </si>
  <si>
    <t>Beïnvloeding van cultuurhistorische waarden</t>
  </si>
  <si>
    <t>Beïnvloeding van aardkundige waarden</t>
  </si>
</sst>
</file>

<file path=xl/styles.xml><?xml version="1.0" encoding="utf-8"?>
<styleSheet xmlns="http://schemas.openxmlformats.org/spreadsheetml/2006/main">
  <numFmts count="45">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quot;\ #,##0;\-&quot;F&quot;\ #,##0"/>
    <numFmt numFmtId="173" formatCode="&quot;F&quot;\ #,##0;[Red]\-&quot;F&quot;\ #,##0"/>
    <numFmt numFmtId="174" formatCode="&quot;F&quot;\ #,##0.00;\-&quot;F&quot;\ #,##0.00"/>
    <numFmt numFmtId="175" formatCode="&quot;F&quot;\ #,##0.00;[Red]\-&quot;F&quot;\ #,##0.00"/>
    <numFmt numFmtId="176" formatCode="_-&quot;F&quot;\ * #,##0_-;\-&quot;F&quot;\ * #,##0_-;_-&quot;F&quot;\ * &quot;-&quot;_-;_-@_-"/>
    <numFmt numFmtId="177" formatCode="_-* #,##0_-;\-* #,##0_-;_-* &quot;-&quot;_-;_-@_-"/>
    <numFmt numFmtId="178" formatCode="_-&quot;F&quot;\ * #,##0.00_-;\-&quot;F&quot;\ * #,##0.00_-;_-&quot;F&quot;\ * &quot;-&quot;??_-;_-@_-"/>
    <numFmt numFmtId="179" formatCode="_-* #,##0.00_-;\-* #,##0.00_-;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0.0000000"/>
    <numFmt numFmtId="187" formatCode="0.00000000"/>
    <numFmt numFmtId="188" formatCode="0.000000"/>
    <numFmt numFmtId="189" formatCode="0.00000"/>
    <numFmt numFmtId="190" formatCode="0.0000"/>
    <numFmt numFmtId="191" formatCode="0.000"/>
    <numFmt numFmtId="192" formatCode="0.0"/>
    <numFmt numFmtId="193" formatCode="0.000000000"/>
    <numFmt numFmtId="194" formatCode="0.0000000000"/>
    <numFmt numFmtId="195" formatCode="&quot;Ja&quot;;&quot;Ja&quot;;&quot;Nee&quot;"/>
    <numFmt numFmtId="196" formatCode="&quot;Waar&quot;;&quot;Waar&quot;;&quot;Niet waar&quot;"/>
    <numFmt numFmtId="197" formatCode="&quot;Aan&quot;;&quot;Aan&quot;;&quot;Uit&quot;"/>
    <numFmt numFmtId="198" formatCode="[$€-2]\ #.##000_);[Red]\([$€-2]\ #.##000\)"/>
    <numFmt numFmtId="199" formatCode="[$-413]dddd\ d\ mmmm\ yyyy"/>
    <numFmt numFmtId="200" formatCode="00.00.00.000"/>
  </numFmts>
  <fonts count="37">
    <font>
      <sz val="10"/>
      <name val="Arial"/>
      <family val="0"/>
    </font>
    <font>
      <sz val="8"/>
      <name val="Arial"/>
      <family val="2"/>
    </font>
    <font>
      <b/>
      <sz val="10"/>
      <name val="Arial"/>
      <family val="2"/>
    </font>
    <font>
      <b/>
      <sz val="12"/>
      <name val="Arial"/>
      <family val="2"/>
    </font>
    <font>
      <b/>
      <sz val="10"/>
      <color indexed="48"/>
      <name val="Arial"/>
      <family val="2"/>
    </font>
    <font>
      <sz val="10"/>
      <color indexed="48"/>
      <name val="Arial"/>
      <family val="2"/>
    </font>
    <font>
      <b/>
      <sz val="22"/>
      <name val="Arial"/>
      <family val="2"/>
    </font>
    <font>
      <u val="single"/>
      <sz val="10"/>
      <name val="Arial"/>
      <family val="2"/>
    </font>
    <font>
      <sz val="10"/>
      <color indexed="10"/>
      <name val="Arial"/>
      <family val="2"/>
    </font>
    <font>
      <b/>
      <sz val="8"/>
      <name val="Arial"/>
      <family val="2"/>
    </font>
    <font>
      <b/>
      <sz val="14"/>
      <name val="Arial"/>
      <family val="2"/>
    </font>
    <font>
      <b/>
      <sz val="20"/>
      <name val="Arial"/>
      <family val="2"/>
    </font>
    <font>
      <sz val="7"/>
      <name val="Arial"/>
      <family val="2"/>
    </font>
    <font>
      <b/>
      <sz val="10"/>
      <color indexed="10"/>
      <name val="Arial"/>
      <family val="2"/>
    </font>
    <font>
      <sz val="10"/>
      <color indexed="12"/>
      <name val="Arial"/>
      <family val="2"/>
    </font>
    <font>
      <sz val="12"/>
      <name val="Arial"/>
      <family val="2"/>
    </font>
    <font>
      <b/>
      <sz val="14"/>
      <name val="Symbol"/>
      <family val="1"/>
    </font>
    <font>
      <sz val="9"/>
      <name val="Arial"/>
      <family val="2"/>
    </font>
    <font>
      <sz val="18"/>
      <name val="Arial Black"/>
      <family val="2"/>
    </font>
    <font>
      <u val="single"/>
      <sz val="10"/>
      <color indexed="12"/>
      <name val="Arial"/>
      <family val="0"/>
    </font>
    <font>
      <u val="single"/>
      <sz val="10"/>
      <color indexed="36"/>
      <name val="Arial"/>
      <family val="0"/>
    </font>
    <font>
      <b/>
      <sz val="10"/>
      <color indexed="10"/>
      <name val="Symbol"/>
      <family val="1"/>
    </font>
    <font>
      <sz val="9"/>
      <color indexed="8"/>
      <name val="Arial"/>
      <family val="2"/>
    </font>
    <font>
      <sz val="14"/>
      <name val="Arial"/>
      <family val="2"/>
    </font>
    <font>
      <b/>
      <sz val="14"/>
      <color indexed="10"/>
      <name val="Arial"/>
      <family val="2"/>
    </font>
    <font>
      <b/>
      <sz val="11"/>
      <color indexed="10"/>
      <name val="Arial"/>
      <family val="2"/>
    </font>
    <font>
      <b/>
      <sz val="11"/>
      <color indexed="10"/>
      <name val="Symbol"/>
      <family val="1"/>
    </font>
    <font>
      <b/>
      <sz val="12"/>
      <name val="Symbol"/>
      <family val="1"/>
    </font>
    <font>
      <b/>
      <sz val="12"/>
      <color indexed="10"/>
      <name val="Arial"/>
      <family val="2"/>
    </font>
    <font>
      <b/>
      <sz val="22"/>
      <color indexed="10"/>
      <name val="Arial"/>
      <family val="2"/>
    </font>
    <font>
      <b/>
      <sz val="13"/>
      <name val="Arial"/>
      <family val="0"/>
    </font>
    <font>
      <b/>
      <sz val="12.75"/>
      <name val="Arial"/>
      <family val="0"/>
    </font>
    <font>
      <b/>
      <sz val="15.25"/>
      <name val="Arial"/>
      <family val="2"/>
    </font>
    <font>
      <b/>
      <sz val="12.5"/>
      <name val="Arial"/>
      <family val="0"/>
    </font>
    <font>
      <b/>
      <sz val="16"/>
      <name val="Arial"/>
      <family val="2"/>
    </font>
    <font>
      <b/>
      <sz val="18"/>
      <color indexed="10"/>
      <name val="Arial"/>
      <family val="2"/>
    </font>
    <font>
      <b/>
      <sz val="18"/>
      <name val="Arial"/>
      <family val="2"/>
    </font>
  </fonts>
  <fills count="11">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s>
  <borders count="2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2" borderId="0" xfId="0" applyFill="1" applyAlignment="1">
      <alignment/>
    </xf>
    <xf numFmtId="0" fontId="0" fillId="2" borderId="0" xfId="0" applyFill="1" applyAlignment="1">
      <alignment horizontal="left"/>
    </xf>
    <xf numFmtId="0" fontId="0" fillId="2" borderId="0" xfId="0" applyFill="1" applyAlignment="1">
      <alignment horizontal="center"/>
    </xf>
    <xf numFmtId="0" fontId="2" fillId="2" borderId="0" xfId="0" applyFont="1" applyFill="1" applyAlignment="1">
      <alignment/>
    </xf>
    <xf numFmtId="0" fontId="2" fillId="2" borderId="0" xfId="0" applyFont="1" applyFill="1" applyAlignment="1">
      <alignment horizontal="center"/>
    </xf>
    <xf numFmtId="0" fontId="1" fillId="2" borderId="0" xfId="0" applyFont="1" applyFill="1" applyAlignment="1">
      <alignment horizontal="center"/>
    </xf>
    <xf numFmtId="0" fontId="3" fillId="2" borderId="0" xfId="0" applyFont="1" applyFill="1" applyAlignment="1">
      <alignment/>
    </xf>
    <xf numFmtId="2" fontId="0" fillId="2" borderId="0" xfId="0" applyNumberFormat="1" applyFill="1" applyAlignment="1">
      <alignment horizontal="center"/>
    </xf>
    <xf numFmtId="0" fontId="0" fillId="2" borderId="0" xfId="0" applyFont="1" applyFill="1" applyAlignment="1">
      <alignment/>
    </xf>
    <xf numFmtId="0" fontId="0" fillId="2" borderId="0" xfId="0" applyFill="1" applyAlignment="1">
      <alignment/>
    </xf>
    <xf numFmtId="0" fontId="5" fillId="2" borderId="0" xfId="0" applyFont="1" applyFill="1" applyAlignment="1">
      <alignment horizontal="center"/>
    </xf>
    <xf numFmtId="2" fontId="2" fillId="2" borderId="0" xfId="0" applyNumberFormat="1" applyFont="1" applyFill="1" applyAlignment="1">
      <alignment/>
    </xf>
    <xf numFmtId="0" fontId="6" fillId="2" borderId="0" xfId="0" applyFont="1" applyFill="1" applyAlignment="1">
      <alignment/>
    </xf>
    <xf numFmtId="0" fontId="0" fillId="2" borderId="0" xfId="0" applyFill="1" applyBorder="1" applyAlignment="1">
      <alignment/>
    </xf>
    <xf numFmtId="0" fontId="2" fillId="2" borderId="0" xfId="0" applyFont="1" applyFill="1" applyAlignment="1">
      <alignment horizontal="left"/>
    </xf>
    <xf numFmtId="2" fontId="0" fillId="3" borderId="1" xfId="0" applyNumberFormat="1" applyFont="1" applyFill="1" applyBorder="1" applyAlignment="1">
      <alignment horizontal="center"/>
    </xf>
    <xf numFmtId="2" fontId="0" fillId="3" borderId="2" xfId="0" applyNumberFormat="1" applyFont="1" applyFill="1" applyBorder="1" applyAlignment="1">
      <alignment horizontal="center"/>
    </xf>
    <xf numFmtId="2" fontId="0" fillId="3" borderId="3" xfId="0" applyNumberFormat="1" applyFont="1" applyFill="1" applyBorder="1" applyAlignment="1">
      <alignment horizontal="center"/>
    </xf>
    <xf numFmtId="2" fontId="0" fillId="4" borderId="4" xfId="0" applyNumberFormat="1" applyFill="1" applyBorder="1" applyAlignment="1">
      <alignment horizontal="center"/>
    </xf>
    <xf numFmtId="2" fontId="0" fillId="4" borderId="5" xfId="0" applyNumberFormat="1" applyFill="1" applyBorder="1" applyAlignment="1">
      <alignment horizontal="center"/>
    </xf>
    <xf numFmtId="2" fontId="0" fillId="4" borderId="6" xfId="0" applyNumberFormat="1" applyFill="1" applyBorder="1" applyAlignment="1">
      <alignment horizontal="center"/>
    </xf>
    <xf numFmtId="2" fontId="0" fillId="4" borderId="7" xfId="0" applyNumberFormat="1" applyFill="1" applyBorder="1" applyAlignment="1">
      <alignment horizontal="center"/>
    </xf>
    <xf numFmtId="2" fontId="0" fillId="4" borderId="0" xfId="0" applyNumberFormat="1" applyFill="1" applyBorder="1" applyAlignment="1">
      <alignment horizontal="center"/>
    </xf>
    <xf numFmtId="2" fontId="0" fillId="4" borderId="8" xfId="0" applyNumberFormat="1" applyFill="1" applyBorder="1" applyAlignment="1">
      <alignment horizontal="center"/>
    </xf>
    <xf numFmtId="2" fontId="0" fillId="4" borderId="9" xfId="0" applyNumberFormat="1" applyFill="1" applyBorder="1" applyAlignment="1">
      <alignment horizontal="center"/>
    </xf>
    <xf numFmtId="2" fontId="0" fillId="4" borderId="10" xfId="0" applyNumberFormat="1" applyFill="1" applyBorder="1" applyAlignment="1">
      <alignment horizontal="center"/>
    </xf>
    <xf numFmtId="2" fontId="0" fillId="4" borderId="11" xfId="0" applyNumberFormat="1" applyFill="1" applyBorder="1" applyAlignment="1">
      <alignment horizontal="center"/>
    </xf>
    <xf numFmtId="0" fontId="9" fillId="2" borderId="0" xfId="0" applyFont="1" applyFill="1" applyAlignment="1">
      <alignment/>
    </xf>
    <xf numFmtId="0" fontId="9" fillId="2" borderId="0" xfId="0" applyFont="1" applyFill="1" applyAlignment="1">
      <alignment horizontal="left"/>
    </xf>
    <xf numFmtId="2" fontId="13" fillId="4" borderId="12" xfId="0" applyNumberFormat="1" applyFont="1" applyFill="1" applyBorder="1" applyAlignment="1">
      <alignment horizontal="center"/>
    </xf>
    <xf numFmtId="2" fontId="13" fillId="4" borderId="13" xfId="0" applyNumberFormat="1" applyFont="1" applyFill="1" applyBorder="1" applyAlignment="1">
      <alignment horizontal="center"/>
    </xf>
    <xf numFmtId="0" fontId="13" fillId="3" borderId="14" xfId="0" applyFont="1" applyFill="1" applyBorder="1" applyAlignment="1" applyProtection="1">
      <alignment horizontal="center"/>
      <protection locked="0"/>
    </xf>
    <xf numFmtId="0" fontId="0" fillId="2" borderId="0" xfId="0" applyFill="1" applyBorder="1" applyAlignment="1">
      <alignment horizontal="center"/>
    </xf>
    <xf numFmtId="2" fontId="0" fillId="2" borderId="0" xfId="0" applyNumberFormat="1" applyFill="1" applyBorder="1" applyAlignment="1">
      <alignment horizontal="center"/>
    </xf>
    <xf numFmtId="190" fontId="0" fillId="2" borderId="0" xfId="0" applyNumberFormat="1" applyFill="1" applyBorder="1" applyAlignment="1">
      <alignment horizontal="center"/>
    </xf>
    <xf numFmtId="2" fontId="13" fillId="4" borderId="15" xfId="0" applyNumberFormat="1" applyFont="1" applyFill="1" applyBorder="1" applyAlignment="1">
      <alignment horizontal="center"/>
    </xf>
    <xf numFmtId="0" fontId="13" fillId="2" borderId="0" xfId="0" applyFont="1" applyFill="1" applyBorder="1" applyAlignment="1" applyProtection="1">
      <alignment horizontal="center"/>
      <protection locked="0"/>
    </xf>
    <xf numFmtId="2" fontId="13" fillId="2" borderId="0" xfId="0" applyNumberFormat="1" applyFont="1" applyFill="1" applyBorder="1" applyAlignment="1">
      <alignment horizontal="center"/>
    </xf>
    <xf numFmtId="2" fontId="0" fillId="3" borderId="5" xfId="0" applyNumberFormat="1" applyFill="1" applyBorder="1" applyAlignment="1">
      <alignment horizontal="center"/>
    </xf>
    <xf numFmtId="2" fontId="0" fillId="3" borderId="10" xfId="0" applyNumberFormat="1" applyFill="1" applyBorder="1" applyAlignment="1">
      <alignment horizontal="center"/>
    </xf>
    <xf numFmtId="2" fontId="0" fillId="3" borderId="0" xfId="0" applyNumberFormat="1" applyFill="1" applyBorder="1" applyAlignment="1">
      <alignment horizontal="center"/>
    </xf>
    <xf numFmtId="0" fontId="4" fillId="3" borderId="14" xfId="0" applyFont="1" applyFill="1" applyBorder="1" applyAlignment="1">
      <alignment horizontal="center"/>
    </xf>
    <xf numFmtId="2" fontId="4" fillId="4" borderId="12" xfId="0" applyNumberFormat="1" applyFont="1" applyFill="1" applyBorder="1" applyAlignment="1">
      <alignment horizontal="center"/>
    </xf>
    <xf numFmtId="2" fontId="4" fillId="4" borderId="13" xfId="0" applyNumberFormat="1" applyFont="1" applyFill="1" applyBorder="1" applyAlignment="1">
      <alignment horizontal="center"/>
    </xf>
    <xf numFmtId="2" fontId="0" fillId="3" borderId="1" xfId="0" applyNumberFormat="1" applyFill="1" applyBorder="1" applyAlignment="1">
      <alignment horizontal="center"/>
    </xf>
    <xf numFmtId="2" fontId="0" fillId="3" borderId="3" xfId="0" applyNumberFormat="1" applyFill="1" applyBorder="1" applyAlignment="1">
      <alignment horizontal="center"/>
    </xf>
    <xf numFmtId="2" fontId="4" fillId="4" borderId="15" xfId="0" applyNumberFormat="1" applyFont="1" applyFill="1" applyBorder="1" applyAlignment="1">
      <alignment horizontal="center"/>
    </xf>
    <xf numFmtId="0" fontId="3" fillId="2" borderId="0" xfId="0" applyFont="1" applyFill="1" applyAlignment="1">
      <alignment horizontal="left"/>
    </xf>
    <xf numFmtId="0" fontId="3" fillId="2" borderId="0" xfId="0" applyFont="1" applyFill="1" applyBorder="1" applyAlignment="1">
      <alignment horizontal="center"/>
    </xf>
    <xf numFmtId="0" fontId="3" fillId="5" borderId="14" xfId="0" applyFont="1" applyFill="1" applyBorder="1" applyAlignment="1">
      <alignment horizontal="center"/>
    </xf>
    <xf numFmtId="0" fontId="3" fillId="2" borderId="0" xfId="0" applyFont="1" applyFill="1" applyAlignment="1">
      <alignment horizontal="center"/>
    </xf>
    <xf numFmtId="2" fontId="0" fillId="3" borderId="2" xfId="0" applyNumberFormat="1" applyFill="1" applyBorder="1" applyAlignment="1">
      <alignment horizontal="center"/>
    </xf>
    <xf numFmtId="0" fontId="18" fillId="2" borderId="0" xfId="0" applyFont="1" applyFill="1" applyAlignment="1">
      <alignment horizontal="center"/>
    </xf>
    <xf numFmtId="0" fontId="18" fillId="2" borderId="0" xfId="0" applyFont="1" applyFill="1" applyAlignment="1">
      <alignment/>
    </xf>
    <xf numFmtId="0" fontId="0" fillId="2" borderId="0" xfId="0" applyFont="1" applyFill="1" applyAlignment="1">
      <alignment/>
    </xf>
    <xf numFmtId="0" fontId="2" fillId="2" borderId="0" xfId="0" applyFont="1" applyFill="1" applyAlignment="1">
      <alignment/>
    </xf>
    <xf numFmtId="0" fontId="0" fillId="2" borderId="0" xfId="0" applyFont="1" applyFill="1" applyAlignment="1">
      <alignment/>
    </xf>
    <xf numFmtId="0" fontId="0" fillId="0" borderId="0" xfId="0" applyFont="1" applyAlignment="1">
      <alignment/>
    </xf>
    <xf numFmtId="0" fontId="2" fillId="2" borderId="0" xfId="0" applyFont="1" applyFill="1" applyAlignment="1">
      <alignment horizontal="right"/>
    </xf>
    <xf numFmtId="0" fontId="3" fillId="2" borderId="0" xfId="0" applyFont="1" applyFill="1" applyAlignment="1">
      <alignment/>
    </xf>
    <xf numFmtId="0" fontId="3" fillId="2" borderId="0" xfId="0" applyFont="1" applyFill="1" applyAlignment="1">
      <alignment horizontal="right"/>
    </xf>
    <xf numFmtId="0" fontId="6" fillId="2" borderId="0" xfId="0" applyFont="1" applyFill="1" applyAlignment="1">
      <alignment/>
    </xf>
    <xf numFmtId="2" fontId="0" fillId="3" borderId="15" xfId="0" applyNumberFormat="1" applyFill="1" applyBorder="1" applyAlignment="1">
      <alignment horizontal="center"/>
    </xf>
    <xf numFmtId="2" fontId="0" fillId="4" borderId="15" xfId="0" applyNumberFormat="1" applyFill="1" applyBorder="1" applyAlignment="1">
      <alignment horizontal="center"/>
    </xf>
    <xf numFmtId="2" fontId="0" fillId="4" borderId="12" xfId="0" applyNumberFormat="1" applyFill="1" applyBorder="1" applyAlignment="1">
      <alignment horizontal="center"/>
    </xf>
    <xf numFmtId="2" fontId="0" fillId="4" borderId="13" xfId="0" applyNumberFormat="1" applyFill="1" applyBorder="1" applyAlignment="1">
      <alignment horizontal="center"/>
    </xf>
    <xf numFmtId="0" fontId="0" fillId="2" borderId="12" xfId="0" applyFill="1" applyBorder="1" applyAlignment="1">
      <alignment horizontal="center"/>
    </xf>
    <xf numFmtId="2" fontId="0" fillId="2" borderId="12" xfId="0" applyNumberFormat="1" applyFill="1" applyBorder="1" applyAlignment="1">
      <alignment horizontal="center"/>
    </xf>
    <xf numFmtId="2" fontId="13" fillId="2" borderId="12" xfId="0" applyNumberFormat="1" applyFont="1" applyFill="1" applyBorder="1" applyAlignment="1">
      <alignment horizontal="center"/>
    </xf>
    <xf numFmtId="2" fontId="13" fillId="4" borderId="10" xfId="0" applyNumberFormat="1" applyFont="1" applyFill="1" applyBorder="1" applyAlignment="1">
      <alignment horizontal="center"/>
    </xf>
    <xf numFmtId="2" fontId="13" fillId="4" borderId="11" xfId="0" applyNumberFormat="1" applyFont="1" applyFill="1" applyBorder="1" applyAlignment="1">
      <alignment horizontal="center"/>
    </xf>
    <xf numFmtId="0" fontId="13" fillId="3" borderId="3" xfId="0" applyFont="1" applyFill="1" applyBorder="1" applyAlignment="1" applyProtection="1">
      <alignment horizontal="center"/>
      <protection locked="0"/>
    </xf>
    <xf numFmtId="2" fontId="0" fillId="3" borderId="6" xfId="0" applyNumberFormat="1" applyFont="1" applyFill="1" applyBorder="1" applyAlignment="1">
      <alignment horizontal="center"/>
    </xf>
    <xf numFmtId="2" fontId="0" fillId="3" borderId="8" xfId="0" applyNumberFormat="1" applyFont="1" applyFill="1" applyBorder="1" applyAlignment="1">
      <alignment horizontal="center"/>
    </xf>
    <xf numFmtId="2" fontId="0" fillId="3" borderId="11" xfId="0" applyNumberFormat="1" applyFont="1" applyFill="1" applyBorder="1" applyAlignment="1">
      <alignment horizontal="center"/>
    </xf>
    <xf numFmtId="0" fontId="2" fillId="6" borderId="15" xfId="0" applyFont="1" applyFill="1" applyBorder="1" applyAlignment="1">
      <alignment/>
    </xf>
    <xf numFmtId="0" fontId="0" fillId="6" borderId="13" xfId="0" applyFill="1" applyBorder="1" applyAlignment="1">
      <alignment/>
    </xf>
    <xf numFmtId="0" fontId="0" fillId="6" borderId="12" xfId="0" applyFill="1" applyBorder="1" applyAlignment="1">
      <alignment/>
    </xf>
    <xf numFmtId="2" fontId="0" fillId="6" borderId="1" xfId="0" applyNumberFormat="1" applyFill="1" applyBorder="1" applyAlignment="1" applyProtection="1">
      <alignment horizontal="center"/>
      <protection locked="0"/>
    </xf>
    <xf numFmtId="2" fontId="0" fillId="6" borderId="3" xfId="0" applyNumberFormat="1" applyFill="1" applyBorder="1" applyAlignment="1" applyProtection="1">
      <alignment horizontal="center"/>
      <protection locked="0"/>
    </xf>
    <xf numFmtId="2" fontId="0" fillId="6" borderId="1" xfId="0" applyNumberFormat="1" applyFont="1" applyFill="1" applyBorder="1" applyAlignment="1" applyProtection="1">
      <alignment horizontal="center"/>
      <protection locked="0"/>
    </xf>
    <xf numFmtId="2" fontId="0" fillId="6" borderId="2" xfId="0" applyNumberFormat="1" applyFont="1" applyFill="1" applyBorder="1" applyAlignment="1" applyProtection="1">
      <alignment horizontal="center"/>
      <protection locked="0"/>
    </xf>
    <xf numFmtId="2" fontId="0" fillId="6" borderId="2" xfId="0" applyNumberFormat="1" applyFill="1" applyBorder="1" applyAlignment="1" applyProtection="1">
      <alignment horizontal="center"/>
      <protection locked="0"/>
    </xf>
    <xf numFmtId="2" fontId="0" fillId="6" borderId="3" xfId="0" applyNumberFormat="1" applyFont="1" applyFill="1" applyBorder="1" applyAlignment="1" applyProtection="1">
      <alignment horizontal="center"/>
      <protection locked="0"/>
    </xf>
    <xf numFmtId="2" fontId="0" fillId="6" borderId="14" xfId="0" applyNumberFormat="1" applyFill="1" applyBorder="1" applyAlignment="1" applyProtection="1">
      <alignment horizontal="center"/>
      <protection locked="0"/>
    </xf>
    <xf numFmtId="0" fontId="3" fillId="2" borderId="0" xfId="0" applyFont="1" applyFill="1" applyBorder="1" applyAlignment="1">
      <alignment/>
    </xf>
    <xf numFmtId="0" fontId="5" fillId="2" borderId="0" xfId="0" applyFont="1" applyFill="1" applyBorder="1" applyAlignment="1">
      <alignment horizontal="center"/>
    </xf>
    <xf numFmtId="0" fontId="28" fillId="2" borderId="0" xfId="0" applyFont="1" applyFill="1" applyBorder="1" applyAlignment="1" applyProtection="1">
      <alignment/>
      <protection/>
    </xf>
    <xf numFmtId="0" fontId="6" fillId="2" borderId="0" xfId="0" applyFont="1" applyFill="1" applyAlignment="1" applyProtection="1">
      <alignment/>
      <protection/>
    </xf>
    <xf numFmtId="0" fontId="0" fillId="2" borderId="0" xfId="0" applyFont="1" applyFill="1" applyAlignment="1" applyProtection="1">
      <alignment/>
      <protection/>
    </xf>
    <xf numFmtId="0" fontId="0" fillId="2" borderId="0" xfId="0" applyFill="1" applyAlignment="1" applyProtection="1">
      <alignment/>
      <protection/>
    </xf>
    <xf numFmtId="0" fontId="7" fillId="2" borderId="0" xfId="0" applyFont="1" applyFill="1" applyAlignment="1" applyProtection="1">
      <alignment/>
      <protection/>
    </xf>
    <xf numFmtId="0" fontId="7" fillId="2" borderId="0" xfId="0" applyFont="1" applyFill="1" applyAlignment="1" applyProtection="1">
      <alignment/>
      <protection/>
    </xf>
    <xf numFmtId="0" fontId="1" fillId="2" borderId="0" xfId="0" applyFont="1" applyFill="1" applyAlignment="1" applyProtection="1">
      <alignment/>
      <protection/>
    </xf>
    <xf numFmtId="0" fontId="0" fillId="2" borderId="0" xfId="0" applyFont="1" applyFill="1" applyAlignment="1" applyProtection="1">
      <alignment/>
      <protection/>
    </xf>
    <xf numFmtId="0" fontId="15" fillId="2" borderId="0" xfId="0" applyFont="1" applyFill="1" applyBorder="1" applyAlignment="1" applyProtection="1">
      <alignment/>
      <protection/>
    </xf>
    <xf numFmtId="0" fontId="0" fillId="2" borderId="0" xfId="0" applyFont="1" applyFill="1" applyBorder="1" applyAlignment="1" applyProtection="1">
      <alignment/>
      <protection/>
    </xf>
    <xf numFmtId="0" fontId="1" fillId="2" borderId="0" xfId="0" applyFont="1" applyFill="1" applyBorder="1" applyAlignment="1" applyProtection="1">
      <alignment/>
      <protection/>
    </xf>
    <xf numFmtId="0" fontId="17" fillId="2" borderId="0" xfId="0" applyFont="1" applyFill="1" applyBorder="1" applyAlignment="1" applyProtection="1">
      <alignment horizontal="center"/>
      <protection/>
    </xf>
    <xf numFmtId="0" fontId="28" fillId="2" borderId="0" xfId="0" applyFont="1" applyFill="1" applyAlignment="1" applyProtection="1">
      <alignment/>
      <protection/>
    </xf>
    <xf numFmtId="0" fontId="8"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Alignment="1" applyProtection="1">
      <alignment horizontal="center"/>
      <protection/>
    </xf>
    <xf numFmtId="0" fontId="2" fillId="2" borderId="0" xfId="0" applyFont="1" applyFill="1" applyAlignment="1" applyProtection="1">
      <alignment/>
      <protection/>
    </xf>
    <xf numFmtId="0" fontId="3" fillId="2" borderId="0" xfId="0" applyFont="1" applyFill="1" applyAlignment="1" applyProtection="1">
      <alignment horizontal="center"/>
      <protection/>
    </xf>
    <xf numFmtId="0" fontId="0" fillId="2" borderId="0" xfId="0" applyFill="1" applyAlignment="1" applyProtection="1">
      <alignment horizontal="center"/>
      <protection/>
    </xf>
    <xf numFmtId="0" fontId="15" fillId="2" borderId="0" xfId="0" applyFont="1" applyFill="1" applyAlignment="1" applyProtection="1">
      <alignment/>
      <protection/>
    </xf>
    <xf numFmtId="0" fontId="1" fillId="2" borderId="0" xfId="0" applyFont="1" applyFill="1" applyAlignment="1" applyProtection="1">
      <alignment horizontal="left"/>
      <protection/>
    </xf>
    <xf numFmtId="0" fontId="0" fillId="6" borderId="14" xfId="0" applyFill="1" applyBorder="1" applyAlignment="1" applyProtection="1">
      <alignment horizontal="center"/>
      <protection/>
    </xf>
    <xf numFmtId="0" fontId="8" fillId="2" borderId="0" xfId="0" applyFont="1" applyFill="1" applyAlignment="1" applyProtection="1">
      <alignment/>
      <protection/>
    </xf>
    <xf numFmtId="0" fontId="0" fillId="2" borderId="0" xfId="0" applyFont="1" applyFill="1" applyAlignment="1" applyProtection="1">
      <alignment horizontal="left"/>
      <protection/>
    </xf>
    <xf numFmtId="0" fontId="2" fillId="2" borderId="0" xfId="0" applyFont="1" applyFill="1" applyAlignment="1" applyProtection="1">
      <alignment horizontal="left"/>
      <protection/>
    </xf>
    <xf numFmtId="0" fontId="4" fillId="2" borderId="0" xfId="0" applyFont="1" applyFill="1" applyBorder="1" applyAlignment="1" applyProtection="1">
      <alignment horizontal="center"/>
      <protection/>
    </xf>
    <xf numFmtId="0" fontId="3" fillId="2" borderId="0" xfId="0" applyFont="1" applyFill="1" applyAlignment="1" applyProtection="1">
      <alignment/>
      <protection/>
    </xf>
    <xf numFmtId="0" fontId="25" fillId="2" borderId="0" xfId="0" applyFont="1" applyFill="1" applyAlignment="1" applyProtection="1">
      <alignment horizontal="left"/>
      <protection/>
    </xf>
    <xf numFmtId="0" fontId="3" fillId="2" borderId="0" xfId="0" applyFont="1" applyFill="1" applyBorder="1" applyAlignment="1" applyProtection="1">
      <alignment horizontal="center"/>
      <protection/>
    </xf>
    <xf numFmtId="0" fontId="2" fillId="2" borderId="0" xfId="0" applyFont="1" applyFill="1" applyAlignment="1" applyProtection="1">
      <alignment/>
      <protection/>
    </xf>
    <xf numFmtId="0" fontId="0" fillId="2" borderId="0" xfId="0" applyFont="1" applyFill="1" applyAlignment="1" applyProtection="1">
      <alignment/>
      <protection/>
    </xf>
    <xf numFmtId="0" fontId="4" fillId="2" borderId="0" xfId="0" applyFont="1" applyFill="1" applyAlignment="1" applyProtection="1">
      <alignment horizontal="center"/>
      <protection/>
    </xf>
    <xf numFmtId="0" fontId="8" fillId="2" borderId="0" xfId="0" applyFont="1" applyFill="1" applyAlignment="1" applyProtection="1">
      <alignment/>
      <protection/>
    </xf>
    <xf numFmtId="0" fontId="0" fillId="2" borderId="0" xfId="0" applyFill="1" applyBorder="1" applyAlignment="1" applyProtection="1">
      <alignment/>
      <protection/>
    </xf>
    <xf numFmtId="0" fontId="9" fillId="2" borderId="0" xfId="0" applyFont="1" applyFill="1" applyAlignment="1" applyProtection="1">
      <alignment/>
      <protection/>
    </xf>
    <xf numFmtId="0" fontId="0" fillId="2" borderId="0" xfId="0" applyFont="1" applyFill="1" applyBorder="1" applyAlignment="1" applyProtection="1">
      <alignment/>
      <protection/>
    </xf>
    <xf numFmtId="0" fontId="12" fillId="2" borderId="0" xfId="0" applyFont="1" applyFill="1" applyAlignment="1" applyProtection="1">
      <alignment/>
      <protection/>
    </xf>
    <xf numFmtId="0" fontId="12" fillId="2" borderId="0" xfId="0" applyFont="1" applyFill="1" applyAlignment="1" applyProtection="1">
      <alignment horizontal="center"/>
      <protection/>
    </xf>
    <xf numFmtId="0" fontId="21" fillId="2" borderId="0" xfId="0" applyFont="1" applyFill="1" applyBorder="1" applyAlignment="1" applyProtection="1">
      <alignment horizontal="left"/>
      <protection/>
    </xf>
    <xf numFmtId="0" fontId="9" fillId="2" borderId="0" xfId="0" applyFont="1" applyFill="1" applyAlignment="1" applyProtection="1">
      <alignment horizontal="left"/>
      <protection/>
    </xf>
    <xf numFmtId="0" fontId="12" fillId="2" borderId="0" xfId="0" applyFont="1" applyFill="1" applyBorder="1" applyAlignment="1" applyProtection="1">
      <alignment horizontal="center"/>
      <protection/>
    </xf>
    <xf numFmtId="0" fontId="13" fillId="2" borderId="0" xfId="0" applyFont="1" applyFill="1" applyBorder="1" applyAlignment="1" applyProtection="1">
      <alignment horizontal="left"/>
      <protection/>
    </xf>
    <xf numFmtId="0" fontId="0" fillId="2" borderId="0" xfId="0" applyFont="1" applyFill="1" applyAlignment="1" applyProtection="1">
      <alignment horizontal="left"/>
      <protection/>
    </xf>
    <xf numFmtId="0" fontId="9"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horizontal="left"/>
      <protection/>
    </xf>
    <xf numFmtId="0" fontId="0" fillId="7" borderId="0" xfId="0" applyFill="1" applyBorder="1" applyAlignment="1" applyProtection="1">
      <alignment/>
      <protection/>
    </xf>
    <xf numFmtId="1" fontId="12" fillId="2" borderId="0" xfId="0" applyNumberFormat="1" applyFont="1" applyFill="1" applyBorder="1" applyAlignment="1" applyProtection="1">
      <alignment horizontal="center"/>
      <protection/>
    </xf>
    <xf numFmtId="0" fontId="0" fillId="2" borderId="0" xfId="0" applyFont="1" applyFill="1" applyAlignment="1" applyProtection="1">
      <alignment/>
      <protection/>
    </xf>
    <xf numFmtId="0" fontId="0" fillId="2" borderId="0" xfId="0" applyFont="1" applyFill="1" applyAlignment="1" applyProtection="1">
      <alignment horizontal="center"/>
      <protection/>
    </xf>
    <xf numFmtId="0" fontId="3" fillId="6" borderId="14"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protection locked="0"/>
    </xf>
    <xf numFmtId="0" fontId="0" fillId="2" borderId="0" xfId="0" applyFill="1" applyAlignment="1" applyProtection="1">
      <alignment/>
      <protection locked="0"/>
    </xf>
    <xf numFmtId="0" fontId="0" fillId="2" borderId="0" xfId="0" applyFill="1" applyAlignment="1" applyProtection="1">
      <alignment horizontal="center"/>
      <protection locked="0"/>
    </xf>
    <xf numFmtId="192" fontId="22" fillId="6" borderId="14" xfId="0" applyNumberFormat="1" applyFont="1" applyFill="1" applyBorder="1" applyAlignment="1" applyProtection="1">
      <alignment horizontal="center"/>
      <protection locked="0"/>
    </xf>
    <xf numFmtId="192" fontId="22" fillId="6" borderId="14" xfId="0" applyNumberFormat="1" applyFont="1" applyFill="1" applyBorder="1" applyAlignment="1" applyProtection="1">
      <alignment/>
      <protection locked="0"/>
    </xf>
    <xf numFmtId="0" fontId="22" fillId="2" borderId="0" xfId="0" applyFont="1" applyFill="1" applyBorder="1" applyAlignment="1" applyProtection="1">
      <alignment horizontal="center"/>
      <protection locked="0"/>
    </xf>
    <xf numFmtId="0" fontId="22" fillId="2" borderId="0" xfId="0" applyFont="1" applyFill="1" applyAlignment="1" applyProtection="1">
      <alignment horizontal="center"/>
      <protection locked="0"/>
    </xf>
    <xf numFmtId="0" fontId="22" fillId="2" borderId="0" xfId="0" applyFont="1" applyFill="1" applyBorder="1" applyAlignment="1" applyProtection="1">
      <alignment/>
      <protection locked="0"/>
    </xf>
    <xf numFmtId="0" fontId="22"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0" xfId="0" applyFont="1" applyFill="1" applyAlignment="1" applyProtection="1">
      <alignment horizontal="center"/>
      <protection locked="0"/>
    </xf>
    <xf numFmtId="0" fontId="12" fillId="2" borderId="0" xfId="0" applyFont="1" applyFill="1" applyBorder="1" applyAlignment="1" applyProtection="1">
      <alignment horizontal="center"/>
      <protection locked="0"/>
    </xf>
    <xf numFmtId="0" fontId="12" fillId="2" borderId="0" xfId="0" applyFont="1" applyFill="1" applyBorder="1" applyAlignment="1" applyProtection="1">
      <alignment/>
      <protection locked="0"/>
    </xf>
    <xf numFmtId="192" fontId="17" fillId="6" borderId="14" xfId="0" applyNumberFormat="1" applyFont="1" applyFill="1" applyBorder="1" applyAlignment="1" applyProtection="1">
      <alignment horizontal="center"/>
      <protection locked="0"/>
    </xf>
    <xf numFmtId="192" fontId="12" fillId="6" borderId="14" xfId="0" applyNumberFormat="1" applyFont="1" applyFill="1" applyBorder="1" applyAlignment="1" applyProtection="1">
      <alignment horizontal="center"/>
      <protection locked="0"/>
    </xf>
    <xf numFmtId="192" fontId="0" fillId="6" borderId="14" xfId="0" applyNumberFormat="1" applyFill="1" applyBorder="1" applyAlignment="1" applyProtection="1">
      <alignment/>
      <protection locked="0"/>
    </xf>
    <xf numFmtId="0" fontId="0" fillId="0" borderId="0" xfId="0" applyFont="1" applyAlignment="1">
      <alignment/>
    </xf>
    <xf numFmtId="0" fontId="6" fillId="7" borderId="0" xfId="0" applyFont="1" applyFill="1" applyAlignment="1">
      <alignment/>
    </xf>
    <xf numFmtId="0" fontId="0" fillId="7" borderId="0" xfId="0" applyFill="1" applyAlignment="1">
      <alignment/>
    </xf>
    <xf numFmtId="0" fontId="0" fillId="6" borderId="14" xfId="0" applyFill="1" applyBorder="1" applyAlignment="1">
      <alignment/>
    </xf>
    <xf numFmtId="0" fontId="0" fillId="4" borderId="14"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34" fillId="2" borderId="0" xfId="0" applyFont="1" applyFill="1" applyBorder="1" applyAlignment="1">
      <alignment/>
    </xf>
    <xf numFmtId="0" fontId="0" fillId="2" borderId="20" xfId="0" applyFill="1" applyBorder="1" applyAlignment="1">
      <alignment/>
    </xf>
    <xf numFmtId="0" fontId="2" fillId="2" borderId="0" xfId="0" applyFont="1" applyFill="1" applyBorder="1" applyAlignment="1">
      <alignment/>
    </xf>
    <xf numFmtId="0" fontId="0" fillId="2" borderId="0" xfId="0" applyFill="1" applyBorder="1" applyAlignment="1" quotePrefix="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2" borderId="14" xfId="0" applyFill="1" applyBorder="1" applyAlignment="1">
      <alignment/>
    </xf>
    <xf numFmtId="192" fontId="17" fillId="2" borderId="0" xfId="0" applyNumberFormat="1" applyFont="1" applyFill="1" applyBorder="1" applyAlignment="1" applyProtection="1">
      <alignment horizontal="center"/>
      <protection locked="0"/>
    </xf>
    <xf numFmtId="192" fontId="12" fillId="2" borderId="0" xfId="0" applyNumberFormat="1" applyFont="1" applyFill="1" applyBorder="1" applyAlignment="1" applyProtection="1">
      <alignment horizontal="center"/>
      <protection locked="0"/>
    </xf>
    <xf numFmtId="192" fontId="0" fillId="2" borderId="0" xfId="0" applyNumberFormat="1" applyFill="1" applyBorder="1" applyAlignment="1" applyProtection="1">
      <alignment/>
      <protection locked="0"/>
    </xf>
    <xf numFmtId="2" fontId="0" fillId="2" borderId="14" xfId="0" applyNumberFormat="1" applyFill="1" applyBorder="1" applyAlignment="1">
      <alignment/>
    </xf>
    <xf numFmtId="0" fontId="3" fillId="2" borderId="0" xfId="0" applyFont="1" applyFill="1" applyAlignment="1">
      <alignment horizontal="center"/>
    </xf>
    <xf numFmtId="0" fontId="4" fillId="2" borderId="0" xfId="0" applyFont="1" applyFill="1" applyAlignment="1" applyProtection="1">
      <alignment horizontal="left" vertical="top" wrapText="1"/>
      <protection/>
    </xf>
    <xf numFmtId="0" fontId="36" fillId="8" borderId="4" xfId="0" applyFont="1" applyFill="1" applyBorder="1" applyAlignment="1" applyProtection="1">
      <alignment vertical="center"/>
      <protection/>
    </xf>
    <xf numFmtId="0" fontId="36" fillId="8" borderId="5" xfId="0" applyFont="1" applyFill="1" applyBorder="1" applyAlignment="1" applyProtection="1">
      <alignment vertical="center"/>
      <protection/>
    </xf>
    <xf numFmtId="0" fontId="36" fillId="8" borderId="6" xfId="0" applyFont="1" applyFill="1" applyBorder="1" applyAlignment="1" applyProtection="1">
      <alignment vertical="center"/>
      <protection/>
    </xf>
    <xf numFmtId="0" fontId="36" fillId="8" borderId="9" xfId="0" applyFont="1" applyFill="1" applyBorder="1" applyAlignment="1" applyProtection="1">
      <alignment vertical="center"/>
      <protection/>
    </xf>
    <xf numFmtId="0" fontId="36" fillId="8" borderId="10" xfId="0" applyFont="1" applyFill="1" applyBorder="1" applyAlignment="1" applyProtection="1">
      <alignment vertical="center"/>
      <protection/>
    </xf>
    <xf numFmtId="0" fontId="36" fillId="8" borderId="11" xfId="0" applyFont="1" applyFill="1" applyBorder="1" applyAlignment="1" applyProtection="1">
      <alignment vertical="center"/>
      <protection/>
    </xf>
    <xf numFmtId="0" fontId="10" fillId="9" borderId="4" xfId="0" applyFont="1" applyFill="1" applyBorder="1" applyAlignment="1">
      <alignment vertical="top" wrapText="1"/>
    </xf>
    <xf numFmtId="0" fontId="23" fillId="9" borderId="5" xfId="0" applyFont="1" applyFill="1" applyBorder="1" applyAlignment="1">
      <alignment vertical="top" wrapText="1"/>
    </xf>
    <xf numFmtId="0" fontId="23" fillId="9" borderId="6" xfId="0" applyFont="1" applyFill="1" applyBorder="1" applyAlignment="1">
      <alignment vertical="top" wrapText="1"/>
    </xf>
    <xf numFmtId="0" fontId="23" fillId="9" borderId="7" xfId="0" applyFont="1" applyFill="1" applyBorder="1" applyAlignment="1">
      <alignment vertical="top" wrapText="1"/>
    </xf>
    <xf numFmtId="0" fontId="23" fillId="9" borderId="0" xfId="0" applyFont="1" applyFill="1" applyBorder="1" applyAlignment="1">
      <alignment vertical="top" wrapText="1"/>
    </xf>
    <xf numFmtId="0" fontId="23" fillId="9" borderId="8" xfId="0" applyFont="1" applyFill="1" applyBorder="1" applyAlignment="1">
      <alignment vertical="top" wrapText="1"/>
    </xf>
    <xf numFmtId="0" fontId="23" fillId="9" borderId="9" xfId="0" applyFont="1" applyFill="1" applyBorder="1" applyAlignment="1">
      <alignment vertical="top" wrapText="1"/>
    </xf>
    <xf numFmtId="0" fontId="23" fillId="9" borderId="10" xfId="0" applyFont="1" applyFill="1" applyBorder="1" applyAlignment="1">
      <alignment vertical="top" wrapText="1"/>
    </xf>
    <xf numFmtId="0" fontId="23" fillId="9" borderId="11" xfId="0" applyFont="1" applyFill="1" applyBorder="1" applyAlignment="1">
      <alignment vertical="top" wrapText="1"/>
    </xf>
    <xf numFmtId="2" fontId="0" fillId="2" borderId="0" xfId="0" applyNumberFormat="1" applyFill="1" applyBorder="1" applyAlignment="1">
      <alignment/>
    </xf>
    <xf numFmtId="192" fontId="22" fillId="2" borderId="0" xfId="0" applyNumberFormat="1" applyFont="1" applyFill="1" applyBorder="1" applyAlignment="1" applyProtection="1">
      <alignment horizontal="center"/>
      <protection locked="0"/>
    </xf>
    <xf numFmtId="192" fontId="22" fillId="2" borderId="0" xfId="0" applyNumberFormat="1" applyFont="1" applyFill="1" applyBorder="1" applyAlignment="1" applyProtection="1">
      <alignment/>
      <protection locked="0"/>
    </xf>
    <xf numFmtId="2" fontId="0" fillId="10" borderId="14" xfId="0" applyNumberFormat="1" applyFont="1" applyFill="1" applyBorder="1" applyAlignment="1" applyProtection="1">
      <alignment horizontal="center"/>
      <protection/>
    </xf>
    <xf numFmtId="2" fontId="0" fillId="3" borderId="14" xfId="0" applyNumberFormat="1" applyFill="1" applyBorder="1" applyAlignment="1">
      <alignment horizontal="center"/>
    </xf>
    <xf numFmtId="2" fontId="5" fillId="2"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Scenario Natuur</a:t>
            </a:r>
          </a:p>
        </c:rich>
      </c:tx>
      <c:layout>
        <c:manualLayout>
          <c:xMode val="factor"/>
          <c:yMode val="factor"/>
          <c:x val="-0.00225"/>
          <c:y val="-0.0205"/>
        </c:manualLayout>
      </c:layout>
      <c:spPr>
        <a:noFill/>
        <a:ln>
          <a:noFill/>
        </a:ln>
      </c:spPr>
    </c:title>
    <c:plotArea>
      <c:layout>
        <c:manualLayout>
          <c:xMode val="edge"/>
          <c:yMode val="edge"/>
          <c:x val="0.063"/>
          <c:y val="0.04825"/>
          <c:w val="0.902"/>
          <c:h val="0.70175"/>
        </c:manualLayout>
      </c:layout>
      <c:barChart>
        <c:barDir val="col"/>
        <c:grouping val="stacked"/>
        <c:varyColors val="0"/>
        <c:ser>
          <c:idx val="0"/>
          <c:order val="0"/>
          <c:tx>
            <c:v>grondwater</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natuur'!$E$14:$X$14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oppervlaktewater</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natuur'!$E$17:$X$17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natuur</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natuur'!$E$23:$X$23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v>landschap en cultuurhistorie</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natuur'!$E$28:$X$28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v>woon- en leefmilieu</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natuur'!$E$33:$X$33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5"/>
          <c:tx>
            <c:v>ruimte</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natuur'!$E$36:$X$36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6"/>
          <c:tx>
            <c:v>transport</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natuur'!$E$5:$X$6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natuur'!$E$39:$X$39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axId val="52821740"/>
        <c:axId val="38128429"/>
      </c:barChart>
      <c:catAx>
        <c:axId val="52821740"/>
        <c:scaling>
          <c:orientation val="minMax"/>
        </c:scaling>
        <c:axPos val="b"/>
        <c:title>
          <c:tx>
            <c:rich>
              <a:bodyPr vert="horz" rot="0" anchor="ctr"/>
              <a:lstStyle/>
              <a:p>
                <a:pPr algn="ctr">
                  <a:defRPr/>
                </a:pPr>
                <a:r>
                  <a:rPr lang="en-US" cap="none" sz="1300" b="1" i="0" u="none" baseline="0">
                    <a:latin typeface="Arial"/>
                    <a:ea typeface="Arial"/>
                    <a:cs typeface="Arial"/>
                  </a:rPr>
                  <a:t>Locatie</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8128429"/>
        <c:crosses val="autoZero"/>
        <c:auto val="1"/>
        <c:lblOffset val="100"/>
        <c:noMultiLvlLbl val="0"/>
      </c:catAx>
      <c:valAx>
        <c:axId val="38128429"/>
        <c:scaling>
          <c:orientation val="minMax"/>
          <c:max val="5"/>
          <c:min val="0"/>
        </c:scaling>
        <c:axPos val="l"/>
        <c:title>
          <c:tx>
            <c:rich>
              <a:bodyPr vert="horz" rot="-5400000" anchor="ctr"/>
              <a:lstStyle/>
              <a:p>
                <a:pPr algn="ctr">
                  <a:defRPr/>
                </a:pPr>
                <a:r>
                  <a:rPr lang="en-US" cap="none" sz="1300" b="1" i="0" u="none" baseline="0">
                    <a:latin typeface="Arial"/>
                    <a:ea typeface="Arial"/>
                    <a:cs typeface="Arial"/>
                  </a:rPr>
                  <a:t>Waarderingswaarde</a:t>
                </a:r>
              </a:p>
            </c:rich>
          </c:tx>
          <c:layout/>
          <c:overlay val="0"/>
          <c:spPr>
            <a:noFill/>
            <a:ln>
              <a:noFill/>
            </a:ln>
          </c:spPr>
        </c:title>
        <c:majorGridlines/>
        <c:delete val="0"/>
        <c:numFmt formatCode="0.0" sourceLinked="0"/>
        <c:majorTickMark val="out"/>
        <c:minorTickMark val="none"/>
        <c:tickLblPos val="nextTo"/>
        <c:txPr>
          <a:bodyPr/>
          <a:lstStyle/>
          <a:p>
            <a:pPr>
              <a:defRPr lang="en-US" cap="none" sz="1400" b="0" i="0" u="none" baseline="0">
                <a:latin typeface="Arial"/>
                <a:ea typeface="Arial"/>
                <a:cs typeface="Arial"/>
              </a:defRPr>
            </a:pPr>
          </a:p>
        </c:txPr>
        <c:crossAx val="52821740"/>
        <c:crossesAt val="1"/>
        <c:crossBetween val="between"/>
        <c:dispUnits/>
        <c:majorUnit val="1"/>
        <c:minorUnit val="0.1"/>
      </c:valAx>
      <c:spPr>
        <a:solidFill>
          <a:srgbClr val="C0C0C0"/>
        </a:solidFill>
        <a:ln w="12700">
          <a:solidFill>
            <a:srgbClr val="000000"/>
          </a:solidFill>
        </a:ln>
      </c:spPr>
    </c:plotArea>
    <c:legend>
      <c:legendPos val="b"/>
      <c:layout>
        <c:manualLayout>
          <c:xMode val="edge"/>
          <c:yMode val="edge"/>
          <c:x val="0.0785"/>
          <c:y val="0.82175"/>
          <c:w val="0.774"/>
          <c:h val="0.17125"/>
        </c:manualLayout>
      </c:layout>
      <c:overlay val="0"/>
      <c:spPr>
        <a:solidFill>
          <a:srgbClr val="FFFFCC"/>
        </a:solidFill>
      </c:spPr>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Scenario Milieu</a:t>
            </a:r>
          </a:p>
        </c:rich>
      </c:tx>
      <c:layout>
        <c:manualLayout>
          <c:xMode val="factor"/>
          <c:yMode val="factor"/>
          <c:x val="-0.00925"/>
          <c:y val="-0.01775"/>
        </c:manualLayout>
      </c:layout>
      <c:spPr>
        <a:noFill/>
        <a:ln>
          <a:noFill/>
        </a:ln>
      </c:spPr>
    </c:title>
    <c:plotArea>
      <c:layout>
        <c:manualLayout>
          <c:xMode val="edge"/>
          <c:yMode val="edge"/>
          <c:x val="0.065"/>
          <c:y val="0.04925"/>
          <c:w val="0.89825"/>
          <c:h val="0.70525"/>
        </c:manualLayout>
      </c:layout>
      <c:barChart>
        <c:barDir val="col"/>
        <c:grouping val="stacked"/>
        <c:varyColors val="0"/>
        <c:ser>
          <c:idx val="0"/>
          <c:order val="0"/>
          <c:tx>
            <c:v>grondwater</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milieu'!$E$14:$X$14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oppervlaktewater</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milieu'!$E$17:$X$17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natuur</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milieu'!$E$23:$X$23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v>landschap en cultuurhistorie</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milieu'!$E$28:$X$28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v>woon- en leefmilieu</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milieu'!$E$33:$X$33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5"/>
          <c:tx>
            <c:v>ruimte</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milieu'!$E$36:$X$36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6"/>
          <c:tx>
            <c:v>transport</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milieu'!$E$5:$X$6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milieu'!$E$39:$X$39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axId val="56353694"/>
        <c:axId val="9867583"/>
      </c:barChart>
      <c:catAx>
        <c:axId val="56353694"/>
        <c:scaling>
          <c:orientation val="minMax"/>
        </c:scaling>
        <c:axPos val="b"/>
        <c:title>
          <c:tx>
            <c:rich>
              <a:bodyPr vert="horz" rot="0" anchor="ctr"/>
              <a:lstStyle/>
              <a:p>
                <a:pPr algn="ctr">
                  <a:defRPr/>
                </a:pPr>
                <a:r>
                  <a:rPr lang="en-US" cap="none" sz="1275" b="1" i="0" u="none" baseline="0">
                    <a:latin typeface="Arial"/>
                    <a:ea typeface="Arial"/>
                    <a:cs typeface="Arial"/>
                  </a:rPr>
                  <a:t>Locatie</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9867583"/>
        <c:crosses val="autoZero"/>
        <c:auto val="1"/>
        <c:lblOffset val="100"/>
        <c:noMultiLvlLbl val="0"/>
      </c:catAx>
      <c:valAx>
        <c:axId val="9867583"/>
        <c:scaling>
          <c:orientation val="minMax"/>
          <c:max val="5"/>
          <c:min val="0"/>
        </c:scaling>
        <c:axPos val="l"/>
        <c:title>
          <c:tx>
            <c:rich>
              <a:bodyPr vert="horz" rot="-5400000" anchor="ctr"/>
              <a:lstStyle/>
              <a:p>
                <a:pPr algn="ctr">
                  <a:defRPr/>
                </a:pPr>
                <a:r>
                  <a:rPr lang="en-US" cap="none" sz="1275" b="1" i="0" u="none" baseline="0">
                    <a:latin typeface="Arial"/>
                    <a:ea typeface="Arial"/>
                    <a:cs typeface="Arial"/>
                  </a:rPr>
                  <a:t>Waarderingswaarde</a:t>
                </a:r>
              </a:p>
            </c:rich>
          </c:tx>
          <c:layout/>
          <c:overlay val="0"/>
          <c:spPr>
            <a:noFill/>
            <a:ln>
              <a:noFill/>
            </a:ln>
          </c:spPr>
        </c:title>
        <c:majorGridlines/>
        <c:delete val="0"/>
        <c:numFmt formatCode="0.0" sourceLinked="0"/>
        <c:majorTickMark val="out"/>
        <c:minorTickMark val="none"/>
        <c:tickLblPos val="nextTo"/>
        <c:txPr>
          <a:bodyPr/>
          <a:lstStyle/>
          <a:p>
            <a:pPr>
              <a:defRPr lang="en-US" cap="none" sz="1400" b="0" i="0" u="none" baseline="0">
                <a:latin typeface="Arial"/>
                <a:ea typeface="Arial"/>
                <a:cs typeface="Arial"/>
              </a:defRPr>
            </a:pPr>
          </a:p>
        </c:txPr>
        <c:crossAx val="56353694"/>
        <c:crossesAt val="1"/>
        <c:crossBetween val="between"/>
        <c:dispUnits/>
        <c:majorUnit val="1"/>
        <c:minorUnit val="0.1"/>
      </c:valAx>
      <c:spPr>
        <a:solidFill>
          <a:srgbClr val="C0C0C0"/>
        </a:solidFill>
        <a:ln w="12700">
          <a:solidFill>
            <a:srgbClr val="000000"/>
          </a:solidFill>
        </a:ln>
      </c:spPr>
    </c:plotArea>
    <c:legend>
      <c:legendPos val="r"/>
      <c:layout>
        <c:manualLayout>
          <c:xMode val="edge"/>
          <c:yMode val="edge"/>
          <c:x val="0.08875"/>
          <c:y val="0.81825"/>
          <c:w val="0.77575"/>
          <c:h val="0.17125"/>
        </c:manualLayout>
      </c:layout>
      <c:overlay val="0"/>
      <c:spPr>
        <a:solidFill>
          <a:srgbClr val="FFFFCC"/>
        </a:solidFill>
      </c:spPr>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Scenario Ruimte</a:t>
            </a:r>
          </a:p>
        </c:rich>
      </c:tx>
      <c:layout>
        <c:manualLayout>
          <c:xMode val="factor"/>
          <c:yMode val="factor"/>
          <c:x val="-0.00225"/>
          <c:y val="-0.0205"/>
        </c:manualLayout>
      </c:layout>
      <c:spPr>
        <a:noFill/>
        <a:ln>
          <a:noFill/>
        </a:ln>
      </c:spPr>
    </c:title>
    <c:plotArea>
      <c:layout>
        <c:manualLayout>
          <c:xMode val="edge"/>
          <c:yMode val="edge"/>
          <c:x val="0.06375"/>
          <c:y val="0.0495"/>
          <c:w val="0.90125"/>
          <c:h val="0.70825"/>
        </c:manualLayout>
      </c:layout>
      <c:barChart>
        <c:barDir val="col"/>
        <c:grouping val="stacked"/>
        <c:varyColors val="0"/>
        <c:ser>
          <c:idx val="0"/>
          <c:order val="0"/>
          <c:tx>
            <c:v>grondwater</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ruimte'!$E$14:$X$14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oppervlaktewater</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ruimte'!$E$17:$X$17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natuur</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ruimte'!$E$23:$X$23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v>landschap en cultuurhistorie</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ruimte'!$E$28:$X$28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v>woon- en leefmilieu</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ruimte'!$E$33:$X$33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5"/>
          <c:tx>
            <c:v>ruimte</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ruimte'!$E$36:$X$36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6"/>
          <c:tx>
            <c:v>transport</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ruimte'!$E$5:$X$6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ruimte'!$E$39:$X$39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axId val="13749520"/>
        <c:axId val="2637841"/>
      </c:barChart>
      <c:catAx>
        <c:axId val="13749520"/>
        <c:scaling>
          <c:orientation val="minMax"/>
        </c:scaling>
        <c:axPos val="b"/>
        <c:title>
          <c:tx>
            <c:rich>
              <a:bodyPr vert="horz" rot="0" anchor="ctr"/>
              <a:lstStyle/>
              <a:p>
                <a:pPr algn="ctr">
                  <a:defRPr/>
                </a:pPr>
                <a:r>
                  <a:rPr lang="en-US" cap="none" sz="1300" b="1" i="0" u="none" baseline="0">
                    <a:latin typeface="Arial"/>
                    <a:ea typeface="Arial"/>
                    <a:cs typeface="Arial"/>
                  </a:rPr>
                  <a:t>Locatie</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637841"/>
        <c:crosses val="autoZero"/>
        <c:auto val="1"/>
        <c:lblOffset val="100"/>
        <c:noMultiLvlLbl val="0"/>
      </c:catAx>
      <c:valAx>
        <c:axId val="2637841"/>
        <c:scaling>
          <c:orientation val="minMax"/>
          <c:max val="5"/>
          <c:min val="0"/>
        </c:scaling>
        <c:axPos val="l"/>
        <c:title>
          <c:tx>
            <c:rich>
              <a:bodyPr vert="horz" rot="-5400000" anchor="ctr"/>
              <a:lstStyle/>
              <a:p>
                <a:pPr algn="ctr">
                  <a:defRPr/>
                </a:pPr>
                <a:r>
                  <a:rPr lang="en-US" cap="none" sz="1300" b="1" i="0" u="none" baseline="0">
                    <a:latin typeface="Arial"/>
                    <a:ea typeface="Arial"/>
                    <a:cs typeface="Arial"/>
                  </a:rPr>
                  <a:t>Waarderingswaarde</a:t>
                </a:r>
              </a:p>
            </c:rich>
          </c:tx>
          <c:layout/>
          <c:overlay val="0"/>
          <c:spPr>
            <a:noFill/>
            <a:ln>
              <a:noFill/>
            </a:ln>
          </c:spPr>
        </c:title>
        <c:majorGridlines/>
        <c:delete val="0"/>
        <c:numFmt formatCode="0.0" sourceLinked="0"/>
        <c:majorTickMark val="out"/>
        <c:minorTickMark val="none"/>
        <c:tickLblPos val="nextTo"/>
        <c:txPr>
          <a:bodyPr/>
          <a:lstStyle/>
          <a:p>
            <a:pPr>
              <a:defRPr lang="en-US" cap="none" sz="1400" b="0" i="0" u="none" baseline="0">
                <a:latin typeface="Arial"/>
                <a:ea typeface="Arial"/>
                <a:cs typeface="Arial"/>
              </a:defRPr>
            </a:pPr>
          </a:p>
        </c:txPr>
        <c:crossAx val="13749520"/>
        <c:crossesAt val="1"/>
        <c:crossBetween val="between"/>
        <c:dispUnits/>
        <c:majorUnit val="1"/>
        <c:minorUnit val="0.1"/>
      </c:valAx>
      <c:spPr>
        <a:solidFill>
          <a:srgbClr val="C0C0C0"/>
        </a:solidFill>
        <a:ln w="12700">
          <a:solidFill>
            <a:srgbClr val="000000"/>
          </a:solidFill>
        </a:ln>
      </c:spPr>
    </c:plotArea>
    <c:legend>
      <c:legendPos val="r"/>
      <c:layout>
        <c:manualLayout>
          <c:xMode val="edge"/>
          <c:yMode val="edge"/>
          <c:x val="0.10075"/>
          <c:y val="0.82175"/>
          <c:w val="0.774"/>
          <c:h val="0.17125"/>
        </c:manualLayout>
      </c:layout>
      <c:overlay val="0"/>
      <c:spPr>
        <a:solidFill>
          <a:srgbClr val="FFFFCC"/>
        </a:solidFill>
      </c:spPr>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Scenario Mens</a:t>
            </a:r>
          </a:p>
        </c:rich>
      </c:tx>
      <c:layout>
        <c:manualLayout>
          <c:xMode val="factor"/>
          <c:yMode val="factor"/>
          <c:x val="-0.00925"/>
          <c:y val="-0.01775"/>
        </c:manualLayout>
      </c:layout>
      <c:spPr>
        <a:noFill/>
        <a:ln>
          <a:noFill/>
        </a:ln>
      </c:spPr>
    </c:title>
    <c:plotArea>
      <c:layout>
        <c:manualLayout>
          <c:xMode val="edge"/>
          <c:yMode val="edge"/>
          <c:x val="0.065"/>
          <c:y val="0.04925"/>
          <c:w val="0.89825"/>
          <c:h val="0.6975"/>
        </c:manualLayout>
      </c:layout>
      <c:barChart>
        <c:barDir val="col"/>
        <c:grouping val="stacked"/>
        <c:varyColors val="0"/>
        <c:ser>
          <c:idx val="0"/>
          <c:order val="0"/>
          <c:tx>
            <c:v>grondwater</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mens'!$E$14:$X$14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oppervlaktewater</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mens'!$E$17:$X$17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natuur</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mens'!$E$23:$X$23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v>landschap en cultuurhistorie</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mens'!$E$28:$X$28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v>woon- en leefmilieu</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mens'!$E$33:$X$33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5"/>
          <c:tx>
            <c:v>ruimte</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mens'!$E$36:$X$36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6"/>
          <c:tx>
            <c:v>transport</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scenario mens'!$E$5:$X$6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scenario mens'!$E$39:$X$39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axId val="62145346"/>
        <c:axId val="25223075"/>
      </c:barChart>
      <c:catAx>
        <c:axId val="62145346"/>
        <c:scaling>
          <c:orientation val="minMax"/>
        </c:scaling>
        <c:axPos val="b"/>
        <c:title>
          <c:tx>
            <c:rich>
              <a:bodyPr vert="horz" rot="0" anchor="ctr"/>
              <a:lstStyle/>
              <a:p>
                <a:pPr algn="ctr">
                  <a:defRPr/>
                </a:pPr>
                <a:r>
                  <a:rPr lang="en-US" cap="none" sz="1275" b="1" i="0" u="none" baseline="0">
                    <a:latin typeface="Arial"/>
                    <a:ea typeface="Arial"/>
                    <a:cs typeface="Arial"/>
                  </a:rPr>
                  <a:t>Locatie</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5223075"/>
        <c:crosses val="autoZero"/>
        <c:auto val="1"/>
        <c:lblOffset val="100"/>
        <c:noMultiLvlLbl val="0"/>
      </c:catAx>
      <c:valAx>
        <c:axId val="25223075"/>
        <c:scaling>
          <c:orientation val="minMax"/>
          <c:max val="5"/>
          <c:min val="0"/>
        </c:scaling>
        <c:axPos val="l"/>
        <c:title>
          <c:tx>
            <c:rich>
              <a:bodyPr vert="horz" rot="-5400000" anchor="ctr"/>
              <a:lstStyle/>
              <a:p>
                <a:pPr algn="ctr">
                  <a:defRPr/>
                </a:pPr>
                <a:r>
                  <a:rPr lang="en-US" cap="none" sz="1275" b="1" i="0" u="none" baseline="0">
                    <a:latin typeface="Arial"/>
                    <a:ea typeface="Arial"/>
                    <a:cs typeface="Arial"/>
                  </a:rPr>
                  <a:t>Waarderingswaarde</a:t>
                </a:r>
              </a:p>
            </c:rich>
          </c:tx>
          <c:layout/>
          <c:overlay val="0"/>
          <c:spPr>
            <a:noFill/>
            <a:ln>
              <a:noFill/>
            </a:ln>
          </c:spPr>
        </c:title>
        <c:majorGridlines/>
        <c:delete val="0"/>
        <c:numFmt formatCode="0.0" sourceLinked="0"/>
        <c:majorTickMark val="out"/>
        <c:minorTickMark val="none"/>
        <c:tickLblPos val="nextTo"/>
        <c:txPr>
          <a:bodyPr/>
          <a:lstStyle/>
          <a:p>
            <a:pPr>
              <a:defRPr lang="en-US" cap="none" sz="1400" b="0" i="0" u="none" baseline="0">
                <a:latin typeface="Arial"/>
                <a:ea typeface="Arial"/>
                <a:cs typeface="Arial"/>
              </a:defRPr>
            </a:pPr>
          </a:p>
        </c:txPr>
        <c:crossAx val="62145346"/>
        <c:crossesAt val="1"/>
        <c:crossBetween val="between"/>
        <c:dispUnits/>
        <c:majorUnit val="1"/>
        <c:minorUnit val="0.1"/>
      </c:valAx>
      <c:spPr>
        <a:solidFill>
          <a:srgbClr val="C0C0C0"/>
        </a:solidFill>
        <a:ln w="12700">
          <a:solidFill>
            <a:srgbClr val="000000"/>
          </a:solidFill>
        </a:ln>
      </c:spPr>
    </c:plotArea>
    <c:legend>
      <c:legendPos val="b"/>
      <c:layout>
        <c:manualLayout>
          <c:xMode val="edge"/>
          <c:yMode val="edge"/>
          <c:x val="0.08875"/>
          <c:y val="0.82175"/>
          <c:w val="0.77575"/>
          <c:h val="0.17125"/>
        </c:manualLayout>
      </c:layout>
      <c:overlay val="0"/>
      <c:spPr>
        <a:solidFill>
          <a:srgbClr val="FFFFCC"/>
        </a:solidFill>
      </c:spPr>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Eigen Scenario</a:t>
            </a:r>
          </a:p>
        </c:rich>
      </c:tx>
      <c:layout>
        <c:manualLayout>
          <c:xMode val="factor"/>
          <c:yMode val="factor"/>
          <c:x val="-0.00225"/>
          <c:y val="-0.0205"/>
        </c:manualLayout>
      </c:layout>
      <c:spPr>
        <a:noFill/>
        <a:ln>
          <a:noFill/>
        </a:ln>
      </c:spPr>
    </c:title>
    <c:plotArea>
      <c:layout>
        <c:manualLayout>
          <c:xMode val="edge"/>
          <c:yMode val="edge"/>
          <c:x val="0.06425"/>
          <c:y val="0.047"/>
          <c:w val="0.9005"/>
          <c:h val="0.7015"/>
        </c:manualLayout>
      </c:layout>
      <c:barChart>
        <c:barDir val="col"/>
        <c:grouping val="stacked"/>
        <c:varyColors val="0"/>
        <c:ser>
          <c:idx val="0"/>
          <c:order val="0"/>
          <c:tx>
            <c:v>grondwater</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scenario'!$E$14:$X$14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oppervlaktewater</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scenario'!$E$17:$X$17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natuur</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scenario'!$E$23:$X$23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v>landschap en cultuurhistorie</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scenario'!$E$28:$X$28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v>woon- en leefmilieu</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scenario'!$E$33:$X$33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5"/>
          <c:tx>
            <c:v>ruimte</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scenario'!$E$36:$X$36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6"/>
          <c:tx>
            <c:v>transport</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'score eigen scenario'!$E$5:$X$6</c:f>
              <c:multiLvlStrCache>
                <c:ptCount val="2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'score eigen scenario'!$E$39:$X$39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axId val="27971124"/>
        <c:axId val="28407797"/>
      </c:barChart>
      <c:catAx>
        <c:axId val="27971124"/>
        <c:scaling>
          <c:orientation val="minMax"/>
        </c:scaling>
        <c:axPos val="b"/>
        <c:title>
          <c:tx>
            <c:rich>
              <a:bodyPr vert="horz" rot="0" anchor="ctr"/>
              <a:lstStyle/>
              <a:p>
                <a:pPr algn="ctr">
                  <a:defRPr/>
                </a:pPr>
                <a:r>
                  <a:rPr lang="en-US" cap="none" sz="1250" b="1" i="0" u="none" baseline="0">
                    <a:latin typeface="Arial"/>
                    <a:ea typeface="Arial"/>
                    <a:cs typeface="Arial"/>
                  </a:rPr>
                  <a:t>Locatie</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8407797"/>
        <c:crosses val="autoZero"/>
        <c:auto val="1"/>
        <c:lblOffset val="100"/>
        <c:noMultiLvlLbl val="0"/>
      </c:catAx>
      <c:valAx>
        <c:axId val="28407797"/>
        <c:scaling>
          <c:orientation val="minMax"/>
          <c:max val="5"/>
          <c:min val="0"/>
        </c:scaling>
        <c:axPos val="l"/>
        <c:title>
          <c:tx>
            <c:rich>
              <a:bodyPr vert="horz" rot="-5400000" anchor="ctr"/>
              <a:lstStyle/>
              <a:p>
                <a:pPr algn="ctr">
                  <a:defRPr/>
                </a:pPr>
                <a:r>
                  <a:rPr lang="en-US" cap="none" sz="1250" b="1" i="0" u="none" baseline="0">
                    <a:latin typeface="Arial"/>
                    <a:ea typeface="Arial"/>
                    <a:cs typeface="Arial"/>
                  </a:rPr>
                  <a:t>Waarderingswaarde</a:t>
                </a:r>
              </a:p>
            </c:rich>
          </c:tx>
          <c:layout/>
          <c:overlay val="0"/>
          <c:spPr>
            <a:noFill/>
            <a:ln>
              <a:noFill/>
            </a:ln>
          </c:spPr>
        </c:title>
        <c:majorGridlines/>
        <c:delete val="0"/>
        <c:numFmt formatCode="0.0" sourceLinked="0"/>
        <c:majorTickMark val="out"/>
        <c:minorTickMark val="none"/>
        <c:tickLblPos val="nextTo"/>
        <c:txPr>
          <a:bodyPr/>
          <a:lstStyle/>
          <a:p>
            <a:pPr>
              <a:defRPr lang="en-US" cap="none" sz="1400" b="0" i="0" u="none" baseline="0">
                <a:latin typeface="Arial"/>
                <a:ea typeface="Arial"/>
                <a:cs typeface="Arial"/>
              </a:defRPr>
            </a:pPr>
          </a:p>
        </c:txPr>
        <c:crossAx val="27971124"/>
        <c:crossesAt val="1"/>
        <c:crossBetween val="between"/>
        <c:dispUnits/>
        <c:majorUnit val="1"/>
        <c:minorUnit val="0.1"/>
      </c:valAx>
      <c:spPr>
        <a:solidFill>
          <a:srgbClr val="C0C0C0"/>
        </a:solidFill>
        <a:ln w="12700">
          <a:solidFill>
            <a:srgbClr val="000000"/>
          </a:solidFill>
        </a:ln>
      </c:spPr>
    </c:plotArea>
    <c:legend>
      <c:legendPos val="b"/>
      <c:layout>
        <c:manualLayout>
          <c:xMode val="edge"/>
          <c:yMode val="edge"/>
          <c:x val="0.089"/>
          <c:y val="0.81925"/>
          <c:w val="0.77975"/>
          <c:h val="0.17375"/>
        </c:manualLayout>
      </c:layout>
      <c:overlay val="0"/>
      <c:spPr>
        <a:solidFill>
          <a:srgbClr val="FFFFCC"/>
        </a:solidFill>
      </c:spPr>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5.emf" /><Relationship Id="rId3" Type="http://schemas.openxmlformats.org/officeDocument/2006/relationships/image" Target="../media/image10.emf" /><Relationship Id="rId4" Type="http://schemas.openxmlformats.org/officeDocument/2006/relationships/image" Target="../media/image6.emf" /><Relationship Id="rId5" Type="http://schemas.openxmlformats.org/officeDocument/2006/relationships/image" Target="../media/image14.emf" /><Relationship Id="rId6" Type="http://schemas.openxmlformats.org/officeDocument/2006/relationships/image" Target="../media/image11.emf" /><Relationship Id="rId7" Type="http://schemas.openxmlformats.org/officeDocument/2006/relationships/image" Target="../media/image4.emf" /><Relationship Id="rId8" Type="http://schemas.openxmlformats.org/officeDocument/2006/relationships/image" Target="../media/image12.emf" /><Relationship Id="rId9" Type="http://schemas.openxmlformats.org/officeDocument/2006/relationships/image" Target="../media/image16.emf" /><Relationship Id="rId10" Type="http://schemas.openxmlformats.org/officeDocument/2006/relationships/image" Target="../media/image1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1.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20.emf" /></Relationships>
</file>

<file path=xl/drawings/_rels/drawing9.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16</xdr:row>
      <xdr:rowOff>114300</xdr:rowOff>
    </xdr:from>
    <xdr:to>
      <xdr:col>4</xdr:col>
      <xdr:colOff>295275</xdr:colOff>
      <xdr:row>19</xdr:row>
      <xdr:rowOff>47625</xdr:rowOff>
    </xdr:to>
    <xdr:pic>
      <xdr:nvPicPr>
        <xdr:cNvPr id="1" name="CommandButton3"/>
        <xdr:cNvPicPr preferRelativeResize="1">
          <a:picLocks noChangeAspect="1"/>
        </xdr:cNvPicPr>
      </xdr:nvPicPr>
      <xdr:blipFill>
        <a:blip r:embed="rId1"/>
        <a:stretch>
          <a:fillRect/>
        </a:stretch>
      </xdr:blipFill>
      <xdr:spPr>
        <a:xfrm>
          <a:off x="200025" y="2924175"/>
          <a:ext cx="1990725" cy="419100"/>
        </a:xfrm>
        <a:prstGeom prst="rect">
          <a:avLst/>
        </a:prstGeom>
        <a:noFill/>
        <a:ln w="9525" cmpd="sng">
          <a:noFill/>
        </a:ln>
      </xdr:spPr>
    </xdr:pic>
    <xdr:clientData/>
  </xdr:twoCellAnchor>
  <xdr:twoCellAnchor editAs="oneCell">
    <xdr:from>
      <xdr:col>1</xdr:col>
      <xdr:colOff>95250</xdr:colOff>
      <xdr:row>20</xdr:row>
      <xdr:rowOff>0</xdr:rowOff>
    </xdr:from>
    <xdr:to>
      <xdr:col>4</xdr:col>
      <xdr:colOff>276225</xdr:colOff>
      <xdr:row>22</xdr:row>
      <xdr:rowOff>95250</xdr:rowOff>
    </xdr:to>
    <xdr:pic>
      <xdr:nvPicPr>
        <xdr:cNvPr id="2" name="CommandButton4"/>
        <xdr:cNvPicPr preferRelativeResize="1">
          <a:picLocks noChangeAspect="1"/>
        </xdr:cNvPicPr>
      </xdr:nvPicPr>
      <xdr:blipFill>
        <a:blip r:embed="rId2"/>
        <a:stretch>
          <a:fillRect/>
        </a:stretch>
      </xdr:blipFill>
      <xdr:spPr>
        <a:xfrm>
          <a:off x="190500" y="3457575"/>
          <a:ext cx="1981200" cy="419100"/>
        </a:xfrm>
        <a:prstGeom prst="rect">
          <a:avLst/>
        </a:prstGeom>
        <a:noFill/>
        <a:ln w="9525" cmpd="sng">
          <a:noFill/>
        </a:ln>
      </xdr:spPr>
    </xdr:pic>
    <xdr:clientData/>
  </xdr:twoCellAnchor>
  <xdr:twoCellAnchor editAs="oneCell">
    <xdr:from>
      <xdr:col>4</xdr:col>
      <xdr:colOff>438150</xdr:colOff>
      <xdr:row>16</xdr:row>
      <xdr:rowOff>104775</xdr:rowOff>
    </xdr:from>
    <xdr:to>
      <xdr:col>7</xdr:col>
      <xdr:colOff>114300</xdr:colOff>
      <xdr:row>19</xdr:row>
      <xdr:rowOff>19050</xdr:rowOff>
    </xdr:to>
    <xdr:pic>
      <xdr:nvPicPr>
        <xdr:cNvPr id="3" name="CommandButton5"/>
        <xdr:cNvPicPr preferRelativeResize="1">
          <a:picLocks noChangeAspect="1"/>
        </xdr:cNvPicPr>
      </xdr:nvPicPr>
      <xdr:blipFill>
        <a:blip r:embed="rId3"/>
        <a:stretch>
          <a:fillRect/>
        </a:stretch>
      </xdr:blipFill>
      <xdr:spPr>
        <a:xfrm>
          <a:off x="2333625" y="2914650"/>
          <a:ext cx="1743075" cy="400050"/>
        </a:xfrm>
        <a:prstGeom prst="rect">
          <a:avLst/>
        </a:prstGeom>
        <a:noFill/>
        <a:ln w="9525" cmpd="sng">
          <a:noFill/>
        </a:ln>
      </xdr:spPr>
    </xdr:pic>
    <xdr:clientData/>
  </xdr:twoCellAnchor>
  <xdr:twoCellAnchor editAs="oneCell">
    <xdr:from>
      <xdr:col>4</xdr:col>
      <xdr:colOff>447675</xdr:colOff>
      <xdr:row>13</xdr:row>
      <xdr:rowOff>76200</xdr:rowOff>
    </xdr:from>
    <xdr:to>
      <xdr:col>7</xdr:col>
      <xdr:colOff>123825</xdr:colOff>
      <xdr:row>15</xdr:row>
      <xdr:rowOff>152400</xdr:rowOff>
    </xdr:to>
    <xdr:pic>
      <xdr:nvPicPr>
        <xdr:cNvPr id="4" name="CommandButton1"/>
        <xdr:cNvPicPr preferRelativeResize="1">
          <a:picLocks noChangeAspect="1"/>
        </xdr:cNvPicPr>
      </xdr:nvPicPr>
      <xdr:blipFill>
        <a:blip r:embed="rId4"/>
        <a:stretch>
          <a:fillRect/>
        </a:stretch>
      </xdr:blipFill>
      <xdr:spPr>
        <a:xfrm>
          <a:off x="2343150" y="2400300"/>
          <a:ext cx="1743075" cy="400050"/>
        </a:xfrm>
        <a:prstGeom prst="rect">
          <a:avLst/>
        </a:prstGeom>
        <a:noFill/>
        <a:ln w="9525" cmpd="sng">
          <a:noFill/>
        </a:ln>
      </xdr:spPr>
    </xdr:pic>
    <xdr:clientData/>
  </xdr:twoCellAnchor>
  <xdr:twoCellAnchor>
    <xdr:from>
      <xdr:col>1</xdr:col>
      <xdr:colOff>0</xdr:colOff>
      <xdr:row>1</xdr:row>
      <xdr:rowOff>142875</xdr:rowOff>
    </xdr:from>
    <xdr:to>
      <xdr:col>13</xdr:col>
      <xdr:colOff>66675</xdr:colOff>
      <xdr:row>7</xdr:row>
      <xdr:rowOff>57150</xdr:rowOff>
    </xdr:to>
    <xdr:sp>
      <xdr:nvSpPr>
        <xdr:cNvPr id="5" name="Rectangle 13"/>
        <xdr:cNvSpPr>
          <a:spLocks/>
        </xdr:cNvSpPr>
      </xdr:nvSpPr>
      <xdr:spPr>
        <a:xfrm>
          <a:off x="95250" y="495300"/>
          <a:ext cx="7839075" cy="885825"/>
        </a:xfrm>
        <a:prstGeom prst="rect">
          <a:avLst/>
        </a:prstGeom>
        <a:solidFill>
          <a:srgbClr val="99CC0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BEOORDELINGSKADER (ZAND)WINPUTTEN</a:t>
          </a:r>
          <a:r>
            <a:rPr lang="en-US" cap="none" sz="1000" b="1" i="0" u="none" baseline="0">
              <a:latin typeface="Arial"/>
              <a:ea typeface="Arial"/>
              <a:cs typeface="Arial"/>
            </a:rPr>
            <a:t>
</a:t>
          </a:r>
          <a:r>
            <a:rPr lang="en-US" cap="none" sz="1400" b="1" i="0" u="none" baseline="0">
              <a:latin typeface="Arial"/>
              <a:ea typeface="Arial"/>
              <a:cs typeface="Arial"/>
            </a:rPr>
            <a:t>beoordelingskader voor de voorselectie van (zand)winputten 
voor de berging van baggerspecie en uiterwaardmateriaal</a:t>
          </a:r>
        </a:p>
      </xdr:txBody>
    </xdr:sp>
    <xdr:clientData/>
  </xdr:twoCellAnchor>
  <xdr:twoCellAnchor>
    <xdr:from>
      <xdr:col>2</xdr:col>
      <xdr:colOff>514350</xdr:colOff>
      <xdr:row>10</xdr:row>
      <xdr:rowOff>85725</xdr:rowOff>
    </xdr:from>
    <xdr:to>
      <xdr:col>3</xdr:col>
      <xdr:colOff>76200</xdr:colOff>
      <xdr:row>13</xdr:row>
      <xdr:rowOff>19050</xdr:rowOff>
    </xdr:to>
    <xdr:sp>
      <xdr:nvSpPr>
        <xdr:cNvPr id="6" name="AutoShape 21"/>
        <xdr:cNvSpPr>
          <a:spLocks/>
        </xdr:cNvSpPr>
      </xdr:nvSpPr>
      <xdr:spPr>
        <a:xfrm>
          <a:off x="1095375" y="1924050"/>
          <a:ext cx="266700" cy="419100"/>
        </a:xfrm>
        <a:prstGeom prst="downArrow">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10</xdr:row>
      <xdr:rowOff>57150</xdr:rowOff>
    </xdr:from>
    <xdr:to>
      <xdr:col>7</xdr:col>
      <xdr:colOff>342900</xdr:colOff>
      <xdr:row>13</xdr:row>
      <xdr:rowOff>0</xdr:rowOff>
    </xdr:to>
    <xdr:sp>
      <xdr:nvSpPr>
        <xdr:cNvPr id="7" name="AutoShape 22"/>
        <xdr:cNvSpPr>
          <a:spLocks/>
        </xdr:cNvSpPr>
      </xdr:nvSpPr>
      <xdr:spPr>
        <a:xfrm>
          <a:off x="4048125" y="1895475"/>
          <a:ext cx="257175" cy="428625"/>
        </a:xfrm>
        <a:prstGeom prst="downArrow">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314325</xdr:colOff>
      <xdr:row>13</xdr:row>
      <xdr:rowOff>76200</xdr:rowOff>
    </xdr:from>
    <xdr:to>
      <xdr:col>12</xdr:col>
      <xdr:colOff>590550</xdr:colOff>
      <xdr:row>15</xdr:row>
      <xdr:rowOff>142875</xdr:rowOff>
    </xdr:to>
    <xdr:pic>
      <xdr:nvPicPr>
        <xdr:cNvPr id="8" name="CommandButton7"/>
        <xdr:cNvPicPr preferRelativeResize="1">
          <a:picLocks noChangeAspect="1"/>
        </xdr:cNvPicPr>
      </xdr:nvPicPr>
      <xdr:blipFill>
        <a:blip r:embed="rId5"/>
        <a:stretch>
          <a:fillRect/>
        </a:stretch>
      </xdr:blipFill>
      <xdr:spPr>
        <a:xfrm>
          <a:off x="6105525" y="2400300"/>
          <a:ext cx="1743075" cy="390525"/>
        </a:xfrm>
        <a:prstGeom prst="rect">
          <a:avLst/>
        </a:prstGeom>
        <a:noFill/>
        <a:ln w="9525" cmpd="sng">
          <a:noFill/>
        </a:ln>
      </xdr:spPr>
    </xdr:pic>
    <xdr:clientData/>
  </xdr:twoCellAnchor>
  <xdr:twoCellAnchor>
    <xdr:from>
      <xdr:col>11</xdr:col>
      <xdr:colOff>228600</xdr:colOff>
      <xdr:row>10</xdr:row>
      <xdr:rowOff>76200</xdr:rowOff>
    </xdr:from>
    <xdr:to>
      <xdr:col>11</xdr:col>
      <xdr:colOff>495300</xdr:colOff>
      <xdr:row>13</xdr:row>
      <xdr:rowOff>9525</xdr:rowOff>
    </xdr:to>
    <xdr:sp>
      <xdr:nvSpPr>
        <xdr:cNvPr id="9" name="AutoShape 25"/>
        <xdr:cNvSpPr>
          <a:spLocks/>
        </xdr:cNvSpPr>
      </xdr:nvSpPr>
      <xdr:spPr>
        <a:xfrm>
          <a:off x="6772275" y="1914525"/>
          <a:ext cx="266700" cy="419100"/>
        </a:xfrm>
        <a:prstGeom prst="downArrow">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419100</xdr:colOff>
      <xdr:row>19</xdr:row>
      <xdr:rowOff>123825</xdr:rowOff>
    </xdr:from>
    <xdr:to>
      <xdr:col>7</xdr:col>
      <xdr:colOff>85725</xdr:colOff>
      <xdr:row>22</xdr:row>
      <xdr:rowOff>47625</xdr:rowOff>
    </xdr:to>
    <xdr:pic>
      <xdr:nvPicPr>
        <xdr:cNvPr id="10" name="CommandButton2"/>
        <xdr:cNvPicPr preferRelativeResize="1">
          <a:picLocks noChangeAspect="1"/>
        </xdr:cNvPicPr>
      </xdr:nvPicPr>
      <xdr:blipFill>
        <a:blip r:embed="rId6"/>
        <a:stretch>
          <a:fillRect/>
        </a:stretch>
      </xdr:blipFill>
      <xdr:spPr>
        <a:xfrm>
          <a:off x="2314575" y="3419475"/>
          <a:ext cx="1733550" cy="409575"/>
        </a:xfrm>
        <a:prstGeom prst="rect">
          <a:avLst/>
        </a:prstGeom>
        <a:noFill/>
        <a:ln w="9525" cmpd="sng">
          <a:noFill/>
        </a:ln>
      </xdr:spPr>
    </xdr:pic>
    <xdr:clientData/>
  </xdr:twoCellAnchor>
  <xdr:twoCellAnchor editAs="oneCell">
    <xdr:from>
      <xdr:col>7</xdr:col>
      <xdr:colOff>266700</xdr:colOff>
      <xdr:row>13</xdr:row>
      <xdr:rowOff>76200</xdr:rowOff>
    </xdr:from>
    <xdr:to>
      <xdr:col>10</xdr:col>
      <xdr:colOff>180975</xdr:colOff>
      <xdr:row>15</xdr:row>
      <xdr:rowOff>152400</xdr:rowOff>
    </xdr:to>
    <xdr:pic>
      <xdr:nvPicPr>
        <xdr:cNvPr id="11" name="CommandButton6"/>
        <xdr:cNvPicPr preferRelativeResize="1">
          <a:picLocks noChangeAspect="1"/>
        </xdr:cNvPicPr>
      </xdr:nvPicPr>
      <xdr:blipFill>
        <a:blip r:embed="rId7"/>
        <a:stretch>
          <a:fillRect/>
        </a:stretch>
      </xdr:blipFill>
      <xdr:spPr>
        <a:xfrm>
          <a:off x="4229100" y="2400300"/>
          <a:ext cx="1743075" cy="400050"/>
        </a:xfrm>
        <a:prstGeom prst="rect">
          <a:avLst/>
        </a:prstGeom>
        <a:noFill/>
        <a:ln w="9525" cmpd="sng">
          <a:noFill/>
        </a:ln>
      </xdr:spPr>
    </xdr:pic>
    <xdr:clientData/>
  </xdr:twoCellAnchor>
  <xdr:twoCellAnchor editAs="oneCell">
    <xdr:from>
      <xdr:col>7</xdr:col>
      <xdr:colOff>276225</xdr:colOff>
      <xdr:row>16</xdr:row>
      <xdr:rowOff>95250</xdr:rowOff>
    </xdr:from>
    <xdr:to>
      <xdr:col>10</xdr:col>
      <xdr:colOff>180975</xdr:colOff>
      <xdr:row>19</xdr:row>
      <xdr:rowOff>19050</xdr:rowOff>
    </xdr:to>
    <xdr:pic>
      <xdr:nvPicPr>
        <xdr:cNvPr id="12" name="CommandButton8"/>
        <xdr:cNvPicPr preferRelativeResize="1">
          <a:picLocks noChangeAspect="1"/>
        </xdr:cNvPicPr>
      </xdr:nvPicPr>
      <xdr:blipFill>
        <a:blip r:embed="rId8"/>
        <a:stretch>
          <a:fillRect/>
        </a:stretch>
      </xdr:blipFill>
      <xdr:spPr>
        <a:xfrm>
          <a:off x="4238625" y="2905125"/>
          <a:ext cx="1733550" cy="409575"/>
        </a:xfrm>
        <a:prstGeom prst="rect">
          <a:avLst/>
        </a:prstGeom>
        <a:noFill/>
        <a:ln w="9525" cmpd="sng">
          <a:noFill/>
        </a:ln>
      </xdr:spPr>
    </xdr:pic>
    <xdr:clientData/>
  </xdr:twoCellAnchor>
  <xdr:twoCellAnchor editAs="oneCell">
    <xdr:from>
      <xdr:col>7</xdr:col>
      <xdr:colOff>266700</xdr:colOff>
      <xdr:row>19</xdr:row>
      <xdr:rowOff>123825</xdr:rowOff>
    </xdr:from>
    <xdr:to>
      <xdr:col>10</xdr:col>
      <xdr:colOff>180975</xdr:colOff>
      <xdr:row>22</xdr:row>
      <xdr:rowOff>47625</xdr:rowOff>
    </xdr:to>
    <xdr:pic>
      <xdr:nvPicPr>
        <xdr:cNvPr id="13" name="CommandButton9"/>
        <xdr:cNvPicPr preferRelativeResize="1">
          <a:picLocks noChangeAspect="1"/>
        </xdr:cNvPicPr>
      </xdr:nvPicPr>
      <xdr:blipFill>
        <a:blip r:embed="rId9"/>
        <a:stretch>
          <a:fillRect/>
        </a:stretch>
      </xdr:blipFill>
      <xdr:spPr>
        <a:xfrm>
          <a:off x="4229100" y="3419475"/>
          <a:ext cx="1743075" cy="409575"/>
        </a:xfrm>
        <a:prstGeom prst="rect">
          <a:avLst/>
        </a:prstGeom>
        <a:noFill/>
        <a:ln w="9525" cmpd="sng">
          <a:noFill/>
        </a:ln>
      </xdr:spPr>
    </xdr:pic>
    <xdr:clientData/>
  </xdr:twoCellAnchor>
  <xdr:twoCellAnchor>
    <xdr:from>
      <xdr:col>6</xdr:col>
      <xdr:colOff>552450</xdr:colOff>
      <xdr:row>8</xdr:row>
      <xdr:rowOff>95250</xdr:rowOff>
    </xdr:from>
    <xdr:to>
      <xdr:col>8</xdr:col>
      <xdr:colOff>152400</xdr:colOff>
      <xdr:row>9</xdr:row>
      <xdr:rowOff>171450</xdr:rowOff>
    </xdr:to>
    <xdr:sp>
      <xdr:nvSpPr>
        <xdr:cNvPr id="14" name="TextBox 32"/>
        <xdr:cNvSpPr txBox="1">
          <a:spLocks noChangeArrowheads="1"/>
        </xdr:cNvSpPr>
      </xdr:nvSpPr>
      <xdr:spPr>
        <a:xfrm>
          <a:off x="3667125" y="1581150"/>
          <a:ext cx="1057275" cy="238125"/>
        </a:xfrm>
        <a:prstGeom prst="rect">
          <a:avLst/>
        </a:prstGeom>
        <a:solidFill>
          <a:srgbClr val="99CC00"/>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resultaten</a:t>
          </a:r>
        </a:p>
      </xdr:txBody>
    </xdr:sp>
    <xdr:clientData/>
  </xdr:twoCellAnchor>
  <xdr:twoCellAnchor editAs="oneCell">
    <xdr:from>
      <xdr:col>1</xdr:col>
      <xdr:colOff>114300</xdr:colOff>
      <xdr:row>13</xdr:row>
      <xdr:rowOff>76200</xdr:rowOff>
    </xdr:from>
    <xdr:to>
      <xdr:col>4</xdr:col>
      <xdr:colOff>333375</xdr:colOff>
      <xdr:row>16</xdr:row>
      <xdr:rowOff>9525</xdr:rowOff>
    </xdr:to>
    <xdr:pic>
      <xdr:nvPicPr>
        <xdr:cNvPr id="15" name="CommandButton10"/>
        <xdr:cNvPicPr preferRelativeResize="1">
          <a:picLocks noChangeAspect="1"/>
        </xdr:cNvPicPr>
      </xdr:nvPicPr>
      <xdr:blipFill>
        <a:blip r:embed="rId10"/>
        <a:stretch>
          <a:fillRect/>
        </a:stretch>
      </xdr:blipFill>
      <xdr:spPr>
        <a:xfrm>
          <a:off x="209550" y="2400300"/>
          <a:ext cx="2019300" cy="419100"/>
        </a:xfrm>
        <a:prstGeom prst="rect">
          <a:avLst/>
        </a:prstGeom>
        <a:noFill/>
        <a:ln w="9525" cmpd="sng">
          <a:noFill/>
        </a:ln>
      </xdr:spPr>
    </xdr:pic>
    <xdr:clientData/>
  </xdr:twoCellAnchor>
  <xdr:twoCellAnchor>
    <xdr:from>
      <xdr:col>2</xdr:col>
      <xdr:colOff>85725</xdr:colOff>
      <xdr:row>8</xdr:row>
      <xdr:rowOff>133350</xdr:rowOff>
    </xdr:from>
    <xdr:to>
      <xdr:col>3</xdr:col>
      <xdr:colOff>438150</xdr:colOff>
      <xdr:row>10</xdr:row>
      <xdr:rowOff>19050</xdr:rowOff>
    </xdr:to>
    <xdr:sp>
      <xdr:nvSpPr>
        <xdr:cNvPr id="16" name="TextBox 34"/>
        <xdr:cNvSpPr txBox="1">
          <a:spLocks noChangeArrowheads="1"/>
        </xdr:cNvSpPr>
      </xdr:nvSpPr>
      <xdr:spPr>
        <a:xfrm>
          <a:off x="666750" y="1619250"/>
          <a:ext cx="1057275" cy="238125"/>
        </a:xfrm>
        <a:prstGeom prst="rect">
          <a:avLst/>
        </a:prstGeom>
        <a:solidFill>
          <a:srgbClr val="99CC00"/>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invoer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1</xdr:row>
      <xdr:rowOff>28575</xdr:rowOff>
    </xdr:from>
    <xdr:to>
      <xdr:col>6</xdr:col>
      <xdr:colOff>609600</xdr:colOff>
      <xdr:row>1</xdr:row>
      <xdr:rowOff>352425</xdr:rowOff>
    </xdr:to>
    <xdr:pic>
      <xdr:nvPicPr>
        <xdr:cNvPr id="1" name="CommandButton2"/>
        <xdr:cNvPicPr preferRelativeResize="1">
          <a:picLocks noChangeAspect="1"/>
        </xdr:cNvPicPr>
      </xdr:nvPicPr>
      <xdr:blipFill>
        <a:blip r:embed="rId1"/>
        <a:stretch>
          <a:fillRect/>
        </a:stretch>
      </xdr:blipFill>
      <xdr:spPr>
        <a:xfrm>
          <a:off x="6629400" y="161925"/>
          <a:ext cx="895350"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2</xdr:row>
      <xdr:rowOff>57150</xdr:rowOff>
    </xdr:from>
    <xdr:to>
      <xdr:col>5</xdr:col>
      <xdr:colOff>514350</xdr:colOff>
      <xdr:row>2</xdr:row>
      <xdr:rowOff>323850</xdr:rowOff>
    </xdr:to>
    <xdr:pic>
      <xdr:nvPicPr>
        <xdr:cNvPr id="1" name="CommandButton1"/>
        <xdr:cNvPicPr preferRelativeResize="1">
          <a:picLocks noChangeAspect="1"/>
        </xdr:cNvPicPr>
      </xdr:nvPicPr>
      <xdr:blipFill>
        <a:blip r:embed="rId1"/>
        <a:stretch>
          <a:fillRect/>
        </a:stretch>
      </xdr:blipFill>
      <xdr:spPr>
        <a:xfrm>
          <a:off x="2714625" y="238125"/>
          <a:ext cx="885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xdr:row>
      <xdr:rowOff>66675</xdr:rowOff>
    </xdr:from>
    <xdr:to>
      <xdr:col>9</xdr:col>
      <xdr:colOff>323850</xdr:colOff>
      <xdr:row>1</xdr:row>
      <xdr:rowOff>352425</xdr:rowOff>
    </xdr:to>
    <xdr:pic>
      <xdr:nvPicPr>
        <xdr:cNvPr id="1" name="CommandButton1"/>
        <xdr:cNvPicPr preferRelativeResize="1">
          <a:picLocks noChangeAspect="1"/>
        </xdr:cNvPicPr>
      </xdr:nvPicPr>
      <xdr:blipFill>
        <a:blip r:embed="rId1"/>
        <a:stretch>
          <a:fillRect/>
        </a:stretch>
      </xdr:blipFill>
      <xdr:spPr>
        <a:xfrm>
          <a:off x="4581525" y="228600"/>
          <a:ext cx="895350" cy="2857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0</xdr:row>
      <xdr:rowOff>66675</xdr:rowOff>
    </xdr:from>
    <xdr:to>
      <xdr:col>6</xdr:col>
      <xdr:colOff>666750</xdr:colOff>
      <xdr:row>0</xdr:row>
      <xdr:rowOff>352425</xdr:rowOff>
    </xdr:to>
    <xdr:pic>
      <xdr:nvPicPr>
        <xdr:cNvPr id="1" name="CommandButton1"/>
        <xdr:cNvPicPr preferRelativeResize="1">
          <a:picLocks noChangeAspect="1"/>
        </xdr:cNvPicPr>
      </xdr:nvPicPr>
      <xdr:blipFill>
        <a:blip r:embed="rId1"/>
        <a:stretch>
          <a:fillRect/>
        </a:stretch>
      </xdr:blipFill>
      <xdr:spPr>
        <a:xfrm>
          <a:off x="2209800" y="66675"/>
          <a:ext cx="885825" cy="285750"/>
        </a:xfrm>
        <a:prstGeom prst="rect">
          <a:avLst/>
        </a:prstGeom>
        <a:noFill/>
        <a:ln w="9525" cmpd="sng">
          <a:noFill/>
        </a:ln>
      </xdr:spPr>
    </xdr:pic>
    <xdr:clientData fLocksWithSheet="0"/>
  </xdr:twoCellAnchor>
  <xdr:twoCellAnchor editAs="oneCell">
    <xdr:from>
      <xdr:col>12</xdr:col>
      <xdr:colOff>219075</xdr:colOff>
      <xdr:row>55</xdr:row>
      <xdr:rowOff>180975</xdr:rowOff>
    </xdr:from>
    <xdr:to>
      <xdr:col>17</xdr:col>
      <xdr:colOff>247650</xdr:colOff>
      <xdr:row>57</xdr:row>
      <xdr:rowOff>104775</xdr:rowOff>
    </xdr:to>
    <xdr:pic>
      <xdr:nvPicPr>
        <xdr:cNvPr id="2" name="CommandButton2"/>
        <xdr:cNvPicPr preferRelativeResize="1">
          <a:picLocks noChangeAspect="1"/>
        </xdr:cNvPicPr>
      </xdr:nvPicPr>
      <xdr:blipFill>
        <a:blip r:embed="rId2"/>
        <a:stretch>
          <a:fillRect/>
        </a:stretch>
      </xdr:blipFill>
      <xdr:spPr>
        <a:xfrm>
          <a:off x="5438775" y="11363325"/>
          <a:ext cx="1647825"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1</xdr:row>
      <xdr:rowOff>0</xdr:rowOff>
    </xdr:from>
    <xdr:to>
      <xdr:col>5</xdr:col>
      <xdr:colOff>114300</xdr:colOff>
      <xdr:row>1</xdr:row>
      <xdr:rowOff>266700</xdr:rowOff>
    </xdr:to>
    <xdr:pic>
      <xdr:nvPicPr>
        <xdr:cNvPr id="1" name="CommandButton1"/>
        <xdr:cNvPicPr preferRelativeResize="1">
          <a:picLocks noChangeAspect="1"/>
        </xdr:cNvPicPr>
      </xdr:nvPicPr>
      <xdr:blipFill>
        <a:blip r:embed="rId1"/>
        <a:stretch>
          <a:fillRect/>
        </a:stretch>
      </xdr:blipFill>
      <xdr:spPr>
        <a:xfrm>
          <a:off x="1924050" y="161925"/>
          <a:ext cx="895350" cy="266700"/>
        </a:xfrm>
        <a:prstGeom prst="rect">
          <a:avLst/>
        </a:prstGeom>
        <a:noFill/>
        <a:ln w="9525" cmpd="sng">
          <a:noFill/>
        </a:ln>
      </xdr:spPr>
    </xdr:pic>
    <xdr:clientData/>
  </xdr:twoCellAnchor>
  <xdr:twoCellAnchor>
    <xdr:from>
      <xdr:col>10</xdr:col>
      <xdr:colOff>314325</xdr:colOff>
      <xdr:row>2</xdr:row>
      <xdr:rowOff>66675</xdr:rowOff>
    </xdr:from>
    <xdr:to>
      <xdr:col>21</xdr:col>
      <xdr:colOff>85725</xdr:colOff>
      <xdr:row>29</xdr:row>
      <xdr:rowOff>9525</xdr:rowOff>
    </xdr:to>
    <xdr:graphicFrame>
      <xdr:nvGraphicFramePr>
        <xdr:cNvPr id="2" name="Chart 3"/>
        <xdr:cNvGraphicFramePr/>
      </xdr:nvGraphicFramePr>
      <xdr:xfrm>
        <a:off x="6067425" y="581025"/>
        <a:ext cx="5867400" cy="4314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xdr:row>
      <xdr:rowOff>76200</xdr:rowOff>
    </xdr:from>
    <xdr:to>
      <xdr:col>10</xdr:col>
      <xdr:colOff>257175</xdr:colOff>
      <xdr:row>29</xdr:row>
      <xdr:rowOff>9525</xdr:rowOff>
    </xdr:to>
    <xdr:graphicFrame>
      <xdr:nvGraphicFramePr>
        <xdr:cNvPr id="3" name="Chart 4"/>
        <xdr:cNvGraphicFramePr/>
      </xdr:nvGraphicFramePr>
      <xdr:xfrm>
        <a:off x="142875" y="590550"/>
        <a:ext cx="5867400" cy="4305300"/>
      </xdr:xfrm>
      <a:graphic>
        <a:graphicData uri="http://schemas.openxmlformats.org/drawingml/2006/chart">
          <c:chart xmlns:c="http://schemas.openxmlformats.org/drawingml/2006/chart" r:id="rId3"/>
        </a:graphicData>
      </a:graphic>
    </xdr:graphicFrame>
    <xdr:clientData/>
  </xdr:twoCellAnchor>
  <xdr:twoCellAnchor>
    <xdr:from>
      <xdr:col>10</xdr:col>
      <xdr:colOff>314325</xdr:colOff>
      <xdr:row>30</xdr:row>
      <xdr:rowOff>66675</xdr:rowOff>
    </xdr:from>
    <xdr:to>
      <xdr:col>21</xdr:col>
      <xdr:colOff>85725</xdr:colOff>
      <xdr:row>57</xdr:row>
      <xdr:rowOff>9525</xdr:rowOff>
    </xdr:to>
    <xdr:graphicFrame>
      <xdr:nvGraphicFramePr>
        <xdr:cNvPr id="4" name="Chart 5"/>
        <xdr:cNvGraphicFramePr/>
      </xdr:nvGraphicFramePr>
      <xdr:xfrm>
        <a:off x="6067425" y="5114925"/>
        <a:ext cx="5867400" cy="43148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30</xdr:row>
      <xdr:rowOff>76200</xdr:rowOff>
    </xdr:from>
    <xdr:to>
      <xdr:col>10</xdr:col>
      <xdr:colOff>257175</xdr:colOff>
      <xdr:row>57</xdr:row>
      <xdr:rowOff>9525</xdr:rowOff>
    </xdr:to>
    <xdr:graphicFrame>
      <xdr:nvGraphicFramePr>
        <xdr:cNvPr id="5" name="Chart 6"/>
        <xdr:cNvGraphicFramePr/>
      </xdr:nvGraphicFramePr>
      <xdr:xfrm>
        <a:off x="142875" y="5124450"/>
        <a:ext cx="5867400" cy="4305300"/>
      </xdr:xfrm>
      <a:graphic>
        <a:graphicData uri="http://schemas.openxmlformats.org/drawingml/2006/chart">
          <c:chart xmlns:c="http://schemas.openxmlformats.org/drawingml/2006/chart" r:id="rId5"/>
        </a:graphicData>
      </a:graphic>
    </xdr:graphicFrame>
    <xdr:clientData/>
  </xdr:twoCellAnchor>
  <xdr:twoCellAnchor>
    <xdr:from>
      <xdr:col>21</xdr:col>
      <xdr:colOff>142875</xdr:colOff>
      <xdr:row>18</xdr:row>
      <xdr:rowOff>85725</xdr:rowOff>
    </xdr:from>
    <xdr:to>
      <xdr:col>31</xdr:col>
      <xdr:colOff>142875</xdr:colOff>
      <xdr:row>44</xdr:row>
      <xdr:rowOff>133350</xdr:rowOff>
    </xdr:to>
    <xdr:graphicFrame>
      <xdr:nvGraphicFramePr>
        <xdr:cNvPr id="6" name="Chart 7"/>
        <xdr:cNvGraphicFramePr/>
      </xdr:nvGraphicFramePr>
      <xdr:xfrm>
        <a:off x="11991975" y="3190875"/>
        <a:ext cx="5829300" cy="4257675"/>
      </xdr:xfrm>
      <a:graphic>
        <a:graphicData uri="http://schemas.openxmlformats.org/drawingml/2006/chart">
          <c:chart xmlns:c="http://schemas.openxmlformats.org/drawingml/2006/chart" r:id="rId6"/>
        </a:graphicData>
      </a:graphic>
    </xdr:graphicFrame>
    <xdr:clientData/>
  </xdr:twoCellAnchor>
  <xdr:twoCellAnchor>
    <xdr:from>
      <xdr:col>7</xdr:col>
      <xdr:colOff>571500</xdr:colOff>
      <xdr:row>42</xdr:row>
      <xdr:rowOff>57150</xdr:rowOff>
    </xdr:from>
    <xdr:to>
      <xdr:col>9</xdr:col>
      <xdr:colOff>514350</xdr:colOff>
      <xdr:row>44</xdr:row>
      <xdr:rowOff>57150</xdr:rowOff>
    </xdr:to>
    <xdr:sp>
      <xdr:nvSpPr>
        <xdr:cNvPr id="7" name="TextBox 8"/>
        <xdr:cNvSpPr txBox="1">
          <a:spLocks noChangeArrowheads="1"/>
        </xdr:cNvSpPr>
      </xdr:nvSpPr>
      <xdr:spPr>
        <a:xfrm>
          <a:off x="4495800" y="704850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minimum</a:t>
          </a:r>
        </a:p>
      </xdr:txBody>
    </xdr:sp>
    <xdr:clientData/>
  </xdr:twoCellAnchor>
  <xdr:twoCellAnchor>
    <xdr:from>
      <xdr:col>7</xdr:col>
      <xdr:colOff>552450</xdr:colOff>
      <xdr:row>14</xdr:row>
      <xdr:rowOff>38100</xdr:rowOff>
    </xdr:from>
    <xdr:to>
      <xdr:col>9</xdr:col>
      <xdr:colOff>495300</xdr:colOff>
      <xdr:row>16</xdr:row>
      <xdr:rowOff>38100</xdr:rowOff>
    </xdr:to>
    <xdr:sp>
      <xdr:nvSpPr>
        <xdr:cNvPr id="8" name="TextBox 11"/>
        <xdr:cNvSpPr txBox="1">
          <a:spLocks noChangeArrowheads="1"/>
        </xdr:cNvSpPr>
      </xdr:nvSpPr>
      <xdr:spPr>
        <a:xfrm>
          <a:off x="4476750" y="24955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minimum</a:t>
          </a:r>
        </a:p>
      </xdr:txBody>
    </xdr:sp>
    <xdr:clientData/>
  </xdr:twoCellAnchor>
  <xdr:twoCellAnchor>
    <xdr:from>
      <xdr:col>18</xdr:col>
      <xdr:colOff>361950</xdr:colOff>
      <xdr:row>42</xdr:row>
      <xdr:rowOff>95250</xdr:rowOff>
    </xdr:from>
    <xdr:to>
      <xdr:col>20</xdr:col>
      <xdr:colOff>304800</xdr:colOff>
      <xdr:row>44</xdr:row>
      <xdr:rowOff>95250</xdr:rowOff>
    </xdr:to>
    <xdr:sp>
      <xdr:nvSpPr>
        <xdr:cNvPr id="9" name="TextBox 12"/>
        <xdr:cNvSpPr txBox="1">
          <a:spLocks noChangeArrowheads="1"/>
        </xdr:cNvSpPr>
      </xdr:nvSpPr>
      <xdr:spPr>
        <a:xfrm>
          <a:off x="10382250" y="708660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minimum</a:t>
          </a:r>
        </a:p>
      </xdr:txBody>
    </xdr:sp>
    <xdr:clientData/>
  </xdr:twoCellAnchor>
  <xdr:twoCellAnchor>
    <xdr:from>
      <xdr:col>18</xdr:col>
      <xdr:colOff>438150</xdr:colOff>
      <xdr:row>14</xdr:row>
      <xdr:rowOff>76200</xdr:rowOff>
    </xdr:from>
    <xdr:to>
      <xdr:col>20</xdr:col>
      <xdr:colOff>381000</xdr:colOff>
      <xdr:row>16</xdr:row>
      <xdr:rowOff>76200</xdr:rowOff>
    </xdr:to>
    <xdr:sp>
      <xdr:nvSpPr>
        <xdr:cNvPr id="10" name="TextBox 13"/>
        <xdr:cNvSpPr txBox="1">
          <a:spLocks noChangeArrowheads="1"/>
        </xdr:cNvSpPr>
      </xdr:nvSpPr>
      <xdr:spPr>
        <a:xfrm>
          <a:off x="10458450" y="25336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minimum</a:t>
          </a:r>
        </a:p>
      </xdr:txBody>
    </xdr:sp>
    <xdr:clientData/>
  </xdr:twoCellAnchor>
  <xdr:twoCellAnchor>
    <xdr:from>
      <xdr:col>28</xdr:col>
      <xdr:colOff>457200</xdr:colOff>
      <xdr:row>30</xdr:row>
      <xdr:rowOff>38100</xdr:rowOff>
    </xdr:from>
    <xdr:to>
      <xdr:col>30</xdr:col>
      <xdr:colOff>400050</xdr:colOff>
      <xdr:row>32</xdr:row>
      <xdr:rowOff>38100</xdr:rowOff>
    </xdr:to>
    <xdr:sp>
      <xdr:nvSpPr>
        <xdr:cNvPr id="11" name="TextBox 14"/>
        <xdr:cNvSpPr txBox="1">
          <a:spLocks noChangeArrowheads="1"/>
        </xdr:cNvSpPr>
      </xdr:nvSpPr>
      <xdr:spPr>
        <a:xfrm>
          <a:off x="16306800" y="50863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minimum</a:t>
          </a:r>
        </a:p>
      </xdr:txBody>
    </xdr:sp>
    <xdr:clientData/>
  </xdr:twoCellAnchor>
  <xdr:twoCellAnchor>
    <xdr:from>
      <xdr:col>18</xdr:col>
      <xdr:colOff>400050</xdr:colOff>
      <xdr:row>32</xdr:row>
      <xdr:rowOff>19050</xdr:rowOff>
    </xdr:from>
    <xdr:to>
      <xdr:col>20</xdr:col>
      <xdr:colOff>342900</xdr:colOff>
      <xdr:row>34</xdr:row>
      <xdr:rowOff>19050</xdr:rowOff>
    </xdr:to>
    <xdr:sp>
      <xdr:nvSpPr>
        <xdr:cNvPr id="12" name="TextBox 15"/>
        <xdr:cNvSpPr txBox="1">
          <a:spLocks noChangeArrowheads="1"/>
        </xdr:cNvSpPr>
      </xdr:nvSpPr>
      <xdr:spPr>
        <a:xfrm>
          <a:off x="10420350" y="53911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maximum</a:t>
          </a:r>
        </a:p>
      </xdr:txBody>
    </xdr:sp>
    <xdr:clientData/>
  </xdr:twoCellAnchor>
  <xdr:twoCellAnchor>
    <xdr:from>
      <xdr:col>7</xdr:col>
      <xdr:colOff>533400</xdr:colOff>
      <xdr:row>4</xdr:row>
      <xdr:rowOff>19050</xdr:rowOff>
    </xdr:from>
    <xdr:to>
      <xdr:col>9</xdr:col>
      <xdr:colOff>476250</xdr:colOff>
      <xdr:row>6</xdr:row>
      <xdr:rowOff>19050</xdr:rowOff>
    </xdr:to>
    <xdr:sp>
      <xdr:nvSpPr>
        <xdr:cNvPr id="13" name="TextBox 16"/>
        <xdr:cNvSpPr txBox="1">
          <a:spLocks noChangeArrowheads="1"/>
        </xdr:cNvSpPr>
      </xdr:nvSpPr>
      <xdr:spPr>
        <a:xfrm>
          <a:off x="4457700" y="8572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maximum</a:t>
          </a:r>
        </a:p>
      </xdr:txBody>
    </xdr:sp>
    <xdr:clientData/>
  </xdr:twoCellAnchor>
  <xdr:twoCellAnchor>
    <xdr:from>
      <xdr:col>18</xdr:col>
      <xdr:colOff>400050</xdr:colOff>
      <xdr:row>4</xdr:row>
      <xdr:rowOff>19050</xdr:rowOff>
    </xdr:from>
    <xdr:to>
      <xdr:col>20</xdr:col>
      <xdr:colOff>342900</xdr:colOff>
      <xdr:row>6</xdr:row>
      <xdr:rowOff>19050</xdr:rowOff>
    </xdr:to>
    <xdr:sp>
      <xdr:nvSpPr>
        <xdr:cNvPr id="14" name="TextBox 17"/>
        <xdr:cNvSpPr txBox="1">
          <a:spLocks noChangeArrowheads="1"/>
        </xdr:cNvSpPr>
      </xdr:nvSpPr>
      <xdr:spPr>
        <a:xfrm>
          <a:off x="10420350" y="8572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maximum</a:t>
          </a:r>
        </a:p>
      </xdr:txBody>
    </xdr:sp>
    <xdr:clientData/>
  </xdr:twoCellAnchor>
  <xdr:twoCellAnchor>
    <xdr:from>
      <xdr:col>7</xdr:col>
      <xdr:colOff>533400</xdr:colOff>
      <xdr:row>32</xdr:row>
      <xdr:rowOff>19050</xdr:rowOff>
    </xdr:from>
    <xdr:to>
      <xdr:col>9</xdr:col>
      <xdr:colOff>476250</xdr:colOff>
      <xdr:row>34</xdr:row>
      <xdr:rowOff>19050</xdr:rowOff>
    </xdr:to>
    <xdr:sp>
      <xdr:nvSpPr>
        <xdr:cNvPr id="15" name="TextBox 18"/>
        <xdr:cNvSpPr txBox="1">
          <a:spLocks noChangeArrowheads="1"/>
        </xdr:cNvSpPr>
      </xdr:nvSpPr>
      <xdr:spPr>
        <a:xfrm>
          <a:off x="4457700" y="53911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maximum</a:t>
          </a:r>
        </a:p>
      </xdr:txBody>
    </xdr:sp>
    <xdr:clientData/>
  </xdr:twoCellAnchor>
  <xdr:twoCellAnchor>
    <xdr:from>
      <xdr:col>28</xdr:col>
      <xdr:colOff>419100</xdr:colOff>
      <xdr:row>20</xdr:row>
      <xdr:rowOff>19050</xdr:rowOff>
    </xdr:from>
    <xdr:to>
      <xdr:col>30</xdr:col>
      <xdr:colOff>361950</xdr:colOff>
      <xdr:row>22</xdr:row>
      <xdr:rowOff>19050</xdr:rowOff>
    </xdr:to>
    <xdr:sp>
      <xdr:nvSpPr>
        <xdr:cNvPr id="16" name="TextBox 19"/>
        <xdr:cNvSpPr txBox="1">
          <a:spLocks noChangeArrowheads="1"/>
        </xdr:cNvSpPr>
      </xdr:nvSpPr>
      <xdr:spPr>
        <a:xfrm>
          <a:off x="16268700" y="3448050"/>
          <a:ext cx="1162050" cy="32385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maximum</a:t>
          </a:r>
        </a:p>
      </xdr:txBody>
    </xdr:sp>
    <xdr:clientData/>
  </xdr:twoCellAnchor>
  <xdr:twoCellAnchor>
    <xdr:from>
      <xdr:col>18</xdr:col>
      <xdr:colOff>276225</xdr:colOff>
      <xdr:row>9</xdr:row>
      <xdr:rowOff>38100</xdr:rowOff>
    </xdr:from>
    <xdr:to>
      <xdr:col>20</xdr:col>
      <xdr:colOff>419100</xdr:colOff>
      <xdr:row>11</xdr:row>
      <xdr:rowOff>57150</xdr:rowOff>
    </xdr:to>
    <xdr:sp>
      <xdr:nvSpPr>
        <xdr:cNvPr id="17" name="TextBox 20"/>
        <xdr:cNvSpPr txBox="1">
          <a:spLocks noChangeArrowheads="1"/>
        </xdr:cNvSpPr>
      </xdr:nvSpPr>
      <xdr:spPr>
        <a:xfrm>
          <a:off x="10296525" y="1685925"/>
          <a:ext cx="1362075" cy="342900"/>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gemiddelde</a:t>
          </a:r>
        </a:p>
      </xdr:txBody>
    </xdr:sp>
    <xdr:clientData/>
  </xdr:twoCellAnchor>
  <xdr:twoCellAnchor>
    <xdr:from>
      <xdr:col>28</xdr:col>
      <xdr:colOff>333375</xdr:colOff>
      <xdr:row>25</xdr:row>
      <xdr:rowOff>0</xdr:rowOff>
    </xdr:from>
    <xdr:to>
      <xdr:col>30</xdr:col>
      <xdr:colOff>476250</xdr:colOff>
      <xdr:row>27</xdr:row>
      <xdr:rowOff>28575</xdr:rowOff>
    </xdr:to>
    <xdr:sp>
      <xdr:nvSpPr>
        <xdr:cNvPr id="18" name="TextBox 21"/>
        <xdr:cNvSpPr txBox="1">
          <a:spLocks noChangeArrowheads="1"/>
        </xdr:cNvSpPr>
      </xdr:nvSpPr>
      <xdr:spPr>
        <a:xfrm>
          <a:off x="16182975" y="4238625"/>
          <a:ext cx="1362075" cy="352425"/>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gemiddelde</a:t>
          </a:r>
        </a:p>
      </xdr:txBody>
    </xdr:sp>
    <xdr:clientData/>
  </xdr:twoCellAnchor>
  <xdr:twoCellAnchor>
    <xdr:from>
      <xdr:col>18</xdr:col>
      <xdr:colOff>257175</xdr:colOff>
      <xdr:row>37</xdr:row>
      <xdr:rowOff>19050</xdr:rowOff>
    </xdr:from>
    <xdr:to>
      <xdr:col>20</xdr:col>
      <xdr:colOff>400050</xdr:colOff>
      <xdr:row>39</xdr:row>
      <xdr:rowOff>47625</xdr:rowOff>
    </xdr:to>
    <xdr:sp>
      <xdr:nvSpPr>
        <xdr:cNvPr id="19" name="TextBox 22"/>
        <xdr:cNvSpPr txBox="1">
          <a:spLocks noChangeArrowheads="1"/>
        </xdr:cNvSpPr>
      </xdr:nvSpPr>
      <xdr:spPr>
        <a:xfrm>
          <a:off x="10277475" y="6200775"/>
          <a:ext cx="1362075" cy="352425"/>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gemiddelde</a:t>
          </a:r>
        </a:p>
      </xdr:txBody>
    </xdr:sp>
    <xdr:clientData/>
  </xdr:twoCellAnchor>
  <xdr:twoCellAnchor>
    <xdr:from>
      <xdr:col>7</xdr:col>
      <xdr:colOff>400050</xdr:colOff>
      <xdr:row>37</xdr:row>
      <xdr:rowOff>19050</xdr:rowOff>
    </xdr:from>
    <xdr:to>
      <xdr:col>9</xdr:col>
      <xdr:colOff>542925</xdr:colOff>
      <xdr:row>39</xdr:row>
      <xdr:rowOff>47625</xdr:rowOff>
    </xdr:to>
    <xdr:sp>
      <xdr:nvSpPr>
        <xdr:cNvPr id="20" name="TextBox 23"/>
        <xdr:cNvSpPr txBox="1">
          <a:spLocks noChangeArrowheads="1"/>
        </xdr:cNvSpPr>
      </xdr:nvSpPr>
      <xdr:spPr>
        <a:xfrm>
          <a:off x="4324350" y="6200775"/>
          <a:ext cx="1362075" cy="352425"/>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gemiddelde</a:t>
          </a:r>
        </a:p>
      </xdr:txBody>
    </xdr:sp>
    <xdr:clientData/>
  </xdr:twoCellAnchor>
  <xdr:twoCellAnchor>
    <xdr:from>
      <xdr:col>7</xdr:col>
      <xdr:colOff>419100</xdr:colOff>
      <xdr:row>8</xdr:row>
      <xdr:rowOff>142875</xdr:rowOff>
    </xdr:from>
    <xdr:to>
      <xdr:col>9</xdr:col>
      <xdr:colOff>561975</xdr:colOff>
      <xdr:row>11</xdr:row>
      <xdr:rowOff>9525</xdr:rowOff>
    </xdr:to>
    <xdr:sp>
      <xdr:nvSpPr>
        <xdr:cNvPr id="21" name="TextBox 24"/>
        <xdr:cNvSpPr txBox="1">
          <a:spLocks noChangeArrowheads="1"/>
        </xdr:cNvSpPr>
      </xdr:nvSpPr>
      <xdr:spPr>
        <a:xfrm>
          <a:off x="4343400" y="1628775"/>
          <a:ext cx="1362075" cy="352425"/>
        </a:xfrm>
        <a:prstGeom prst="rect">
          <a:avLst/>
        </a:prstGeom>
        <a:solidFill>
          <a:srgbClr val="C0C0C0"/>
        </a:solidFill>
        <a:ln w="9525" cmpd="sng">
          <a:noFill/>
        </a:ln>
      </xdr:spPr>
      <xdr:txBody>
        <a:bodyPr vertOverflow="clip" wrap="square"/>
        <a:p>
          <a:pPr algn="l">
            <a:defRPr/>
          </a:pPr>
          <a:r>
            <a:rPr lang="en-US" cap="none" sz="1800" b="1" i="0" u="none" baseline="0">
              <a:solidFill>
                <a:srgbClr val="FF0000"/>
              </a:solidFill>
              <a:latin typeface="Arial"/>
              <a:ea typeface="Arial"/>
              <a:cs typeface="Arial"/>
            </a:rPr>
            <a:t>gemiddelde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1</xdr:row>
      <xdr:rowOff>9525</xdr:rowOff>
    </xdr:from>
    <xdr:to>
      <xdr:col>5</xdr:col>
      <xdr:colOff>161925</xdr:colOff>
      <xdr:row>1</xdr:row>
      <xdr:rowOff>352425</xdr:rowOff>
    </xdr:to>
    <xdr:pic>
      <xdr:nvPicPr>
        <xdr:cNvPr id="1" name="CommandButton1"/>
        <xdr:cNvPicPr preferRelativeResize="1">
          <a:picLocks noChangeAspect="1"/>
        </xdr:cNvPicPr>
      </xdr:nvPicPr>
      <xdr:blipFill>
        <a:blip r:embed="rId1"/>
        <a:stretch>
          <a:fillRect/>
        </a:stretch>
      </xdr:blipFill>
      <xdr:spPr>
        <a:xfrm>
          <a:off x="1943100" y="171450"/>
          <a:ext cx="847725" cy="342900"/>
        </a:xfrm>
        <a:prstGeom prst="rect">
          <a:avLst/>
        </a:prstGeom>
        <a:noFill/>
        <a:ln w="9525" cmpd="sng">
          <a:noFill/>
        </a:ln>
      </xdr:spPr>
    </xdr:pic>
    <xdr:clientData/>
  </xdr:twoCellAnchor>
  <xdr:twoCellAnchor>
    <xdr:from>
      <xdr:col>1</xdr:col>
      <xdr:colOff>0</xdr:colOff>
      <xdr:row>4</xdr:row>
      <xdr:rowOff>47625</xdr:rowOff>
    </xdr:from>
    <xdr:to>
      <xdr:col>15</xdr:col>
      <xdr:colOff>304800</xdr:colOff>
      <xdr:row>6</xdr:row>
      <xdr:rowOff>76200</xdr:rowOff>
    </xdr:to>
    <xdr:sp>
      <xdr:nvSpPr>
        <xdr:cNvPr id="2" name="TextBox 11"/>
        <xdr:cNvSpPr txBox="1">
          <a:spLocks noChangeArrowheads="1"/>
        </xdr:cNvSpPr>
      </xdr:nvSpPr>
      <xdr:spPr>
        <a:xfrm>
          <a:off x="190500" y="885825"/>
          <a:ext cx="8839200" cy="352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In dit informatieblad wordt een korte toelichting gegeven op deze spreadsheet en worden de uitgangspunten. Voor informatie over de in deze spreadsheet gehanteerde criteriumgroepen en beoordelingscriteria en de beoordeling daarvan wordt verwezen naar de bij dit spreadsheet behorende rapportage.
</a:t>
          </a:r>
        </a:p>
      </xdr:txBody>
    </xdr:sp>
    <xdr:clientData/>
  </xdr:twoCellAnchor>
  <xdr:twoCellAnchor>
    <xdr:from>
      <xdr:col>0</xdr:col>
      <xdr:colOff>180975</xdr:colOff>
      <xdr:row>6</xdr:row>
      <xdr:rowOff>133350</xdr:rowOff>
    </xdr:from>
    <xdr:to>
      <xdr:col>15</xdr:col>
      <xdr:colOff>314325</xdr:colOff>
      <xdr:row>49</xdr:row>
      <xdr:rowOff>104775</xdr:rowOff>
    </xdr:to>
    <xdr:sp>
      <xdr:nvSpPr>
        <xdr:cNvPr id="3" name="TextBox 12"/>
        <xdr:cNvSpPr txBox="1">
          <a:spLocks noChangeArrowheads="1"/>
        </xdr:cNvSpPr>
      </xdr:nvSpPr>
      <xdr:spPr>
        <a:xfrm>
          <a:off x="180975" y="1295400"/>
          <a:ext cx="8858250" cy="6934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Toelichting werkbladen in spreadsheet</a:t>
          </a:r>
          <a:r>
            <a:rPr lang="en-US" cap="none" sz="1000" b="1" i="0" u="none" baseline="0">
              <a:latin typeface="Arial"/>
              <a:ea typeface="Arial"/>
              <a:cs typeface="Arial"/>
            </a:rPr>
            <a:t>
Inhoud</a:t>
          </a:r>
          <a:r>
            <a:rPr lang="en-US" cap="none" sz="1000" b="0" i="0" u="none" baseline="0">
              <a:latin typeface="Arial"/>
              <a:ea typeface="Arial"/>
              <a:cs typeface="Arial"/>
            </a:rPr>
            <a:t>
Bij het openen van de spreadsheet ‘beoordelingskader (zand)winputten’ komt men in het tabblad ‘inhoud’. Dit tabblad kent 10 keuzeopties welke geordend zijn in een drietal de thema’s (invoer, resultaten en diversen). Door het klikken in het tabblad op één van de keuzeopties wordt het bijbehorend tabblad geopend. Hieronder volgt een toelichting.
</a:t>
          </a:r>
          <a:r>
            <a:rPr lang="en-US" cap="none" sz="1000" b="1" i="0" u="none" baseline="0">
              <a:latin typeface="Arial"/>
              <a:ea typeface="Arial"/>
              <a:cs typeface="Arial"/>
            </a:rPr>
            <a:t>Berekening score criteria</a:t>
          </a:r>
          <a:r>
            <a:rPr lang="en-US" cap="none" sz="1000" b="0" i="0" u="none" baseline="0">
              <a:latin typeface="Arial"/>
              <a:ea typeface="Arial"/>
              <a:cs typeface="Arial"/>
            </a:rPr>
            <a:t>
In dit tabblad kunnen de scores voor individuele criteria worden berekend. Het gaat om criteria waarvan de scores met behulp van een formule moeten worden berekend. Voor de volgende criteria kan de score worden berekend:
- A2: inzijging of kwel
- A3: dikte van stortpakket
- A4: (kritieke) contactoppervlakte
- A5: grondwatersnelheid in watervoerend pakket
</a:t>
          </a:r>
          <a:r>
            <a:rPr lang="en-US" cap="none" sz="1000" b="1" i="0" u="none" baseline="0">
              <a:latin typeface="Arial"/>
              <a:ea typeface="Arial"/>
              <a:cs typeface="Arial"/>
            </a:rPr>
            <a:t>Invulblad</a:t>
          </a:r>
          <a:r>
            <a:rPr lang="en-US" cap="none" sz="1000" b="0" i="0" u="none" baseline="0">
              <a:latin typeface="Arial"/>
              <a:ea typeface="Arial"/>
              <a:cs typeface="Arial"/>
            </a:rPr>
            <a:t>
In dit tabblad moet de informatie worden ingevoerd die nodig is om de beoordeling uit te kunnen voeren. De volgende informatie moet worden ingevoerd:
•</a:t>
          </a:r>
          <a:r>
            <a:rPr lang="en-US" cap="none" sz="1000" b="0" i="0" u="sng" baseline="0">
              <a:latin typeface="Arial"/>
              <a:ea typeface="Arial"/>
              <a:cs typeface="Arial"/>
            </a:rPr>
            <a:t> Gewichten voor criteriumgroepen</a:t>
          </a:r>
          <a:r>
            <a:rPr lang="en-US" cap="none" sz="1000" b="0" i="0" u="none" baseline="0">
              <a:latin typeface="Arial"/>
              <a:ea typeface="Arial"/>
              <a:cs typeface="Arial"/>
            </a:rPr>
            <a:t> De gewichten voor de vier standaardscenario's (milieu, natuur, mens en ruimte) zijn al ingevuld. Voor deze scenario's wordt altijd de score voor de te beoordelen locaties berekend. Het is ook mogelijk om een eigen scenario toe te voegen. Voor dit scenario moeten aan de 7 criteriumgroepen gewichten worden toegekend. De som van de gewichten voor de criteriumgroepen moet altijd 1 zijn. Indien de som niet gelijk is aan 1  wordt een foutmelding gegeven.</a:t>
          </a:r>
          <a:r>
            <a:rPr lang="en-US" cap="none" sz="1000" b="0" i="0" u="none" baseline="0">
              <a:latin typeface="Arial"/>
              <a:ea typeface="Arial"/>
              <a:cs typeface="Arial"/>
            </a:rPr>
            <a:t>
•  </a:t>
          </a:r>
          <a:r>
            <a:rPr lang="en-US" cap="none" sz="1000" b="0" i="0" u="sng" baseline="0">
              <a:latin typeface="Arial"/>
              <a:ea typeface="Arial"/>
              <a:cs typeface="Arial"/>
            </a:rPr>
            <a:t>score per criterium</a:t>
          </a:r>
          <a:r>
            <a:rPr lang="en-US" cap="none" sz="1000" b="0" i="0" u="none" baseline="0">
              <a:latin typeface="Arial"/>
              <a:ea typeface="Arial"/>
              <a:cs typeface="Arial"/>
            </a:rPr>
            <a:t>: per locatie moet voor alle criteria een score worden ingevoerd. Een toelichting op de score per criterium is terug te vinden in hoofdstuk 4. </a:t>
          </a:r>
          <a:r>
            <a:rPr lang="en-US" cap="none" sz="1000" b="1" i="0" u="none" baseline="0">
              <a:latin typeface="Arial"/>
              <a:ea typeface="Arial"/>
              <a:cs typeface="Arial"/>
            </a:rPr>
            <a:t>LET OP: </a:t>
          </a:r>
          <a:r>
            <a:rPr lang="en-US" cap="none" sz="1000" b="0" i="0" u="none" baseline="0">
              <a:latin typeface="Arial"/>
              <a:ea typeface="Arial"/>
              <a:cs typeface="Arial"/>
            </a:rPr>
            <a:t>De score moet liggen tussen de 1 en de 5 (gehele getallen).
•  de ingevoerde scores krijgen een kleurcodering op een schaal van 1 (rood) tot 5 (donkergroen)
</a:t>
          </a:r>
          <a:r>
            <a:rPr lang="en-US" cap="none" sz="1000" b="1" i="0" u="none" baseline="0">
              <a:latin typeface="Arial"/>
              <a:ea typeface="Arial"/>
              <a:cs typeface="Arial"/>
            </a:rPr>
            <a:t>Gewichten criteria</a:t>
          </a:r>
          <a:r>
            <a:rPr lang="en-US" cap="none" sz="1000" b="0" i="0" u="none" baseline="0">
              <a:latin typeface="Arial"/>
              <a:ea typeface="Arial"/>
              <a:cs typeface="Arial"/>
            </a:rPr>
            <a:t>
In dit tabblad zijn de gewichten voor de criteria opgenomen. Deze gewichten kunnen worden aangepast (in de grijze vakken). LET OP: per criteriumgroep moet de som van de gewichten voor de criteria altijd 1,0 zijn.
</a:t>
          </a:r>
          <a:r>
            <a:rPr lang="en-US" cap="none" sz="1000" b="1" i="0" u="none" baseline="0">
              <a:latin typeface="Arial"/>
              <a:ea typeface="Arial"/>
              <a:cs typeface="Arial"/>
            </a:rPr>
            <a:t>Grafieken resultaten</a:t>
          </a:r>
          <a:r>
            <a:rPr lang="en-US" cap="none" sz="1000" b="0" i="0" u="none" baseline="0">
              <a:latin typeface="Arial"/>
              <a:ea typeface="Arial"/>
              <a:cs typeface="Arial"/>
            </a:rPr>
            <a:t>
</a:t>
          </a:r>
          <a:r>
            <a:rPr lang="en-US" cap="none" sz="1000" b="0" i="0" u="none" baseline="0">
              <a:latin typeface="Arial"/>
              <a:ea typeface="Arial"/>
              <a:cs typeface="Arial"/>
            </a:rPr>
            <a:t>Het resultaat van de beoordeling wordt in dit tabblad per scenario (milieu, natuur, mens, ruimte, eigen scenario) in de vorm van een staafgrafiek weergegeven. In de staafgrafiek is het score van een locatie af te lezen. In de grafiek is de minimum-, maximum- en gemiddelde score af te lezen. Let op: de hoogtes van de staven van de verschillende criteriumgroepen mogen NIET met elkaar worden vergeleken. De (maximale) hoogte voor eenb criteriumgroep wordt bepaald door het gewicht dat aan deze criteriumgroep is toegekend en NIET door de score van een locatie voor deze criteriumgroep. De scores van de beoordeelde locaties voor 1 criteriumgroep kunnen wel met elkaar worden vergeleken.</a:t>
          </a:r>
          <a:r>
            <a:rPr lang="en-US" cap="none" sz="1000" b="0" i="0" u="none" baseline="0">
              <a:latin typeface="Arial"/>
              <a:ea typeface="Arial"/>
              <a:cs typeface="Arial"/>
            </a:rPr>
            <a:t>
</a:t>
          </a:r>
          <a:r>
            <a:rPr lang="en-US" cap="none" sz="1000" b="1" i="0" u="none" baseline="0">
              <a:latin typeface="Arial"/>
              <a:ea typeface="Arial"/>
              <a:cs typeface="Arial"/>
            </a:rPr>
            <a:t>Score scenario milieu / natuur / mens / ruimte / eigen scenario</a:t>
          </a:r>
          <a:r>
            <a:rPr lang="en-US" cap="none" sz="1000" b="0" i="0" u="none" baseline="0">
              <a:latin typeface="Arial"/>
              <a:ea typeface="Arial"/>
              <a:cs typeface="Arial"/>
            </a:rPr>
            <a:t>
In deze tabbladen wordt (per locatie) de score per criteriumgroep en de totaalscore  berekend. Dit gebeurt aan de hand van de toegekende scores in het invulblad en de gewichten die zijn toegekend aan de criteriumgroepen en de afzonderlijke criteria. De berekening van de score wordt per scenario in een apart werkblad weergegeven.</a:t>
          </a:r>
          <a:r>
            <a:rPr lang="en-US" cap="none" sz="1000" b="0" i="0" u="none" baseline="0">
              <a:latin typeface="Arial"/>
              <a:ea typeface="Arial"/>
              <a:cs typeface="Arial"/>
            </a:rPr>
            <a:t>
</a:t>
          </a:r>
        </a:p>
      </xdr:txBody>
    </xdr:sp>
    <xdr:clientData/>
  </xdr:twoCellAnchor>
  <xdr:twoCellAnchor>
    <xdr:from>
      <xdr:col>0</xdr:col>
      <xdr:colOff>180975</xdr:colOff>
      <xdr:row>50</xdr:row>
      <xdr:rowOff>38100</xdr:rowOff>
    </xdr:from>
    <xdr:to>
      <xdr:col>15</xdr:col>
      <xdr:colOff>304800</xdr:colOff>
      <xdr:row>74</xdr:row>
      <xdr:rowOff>95250</xdr:rowOff>
    </xdr:to>
    <xdr:sp>
      <xdr:nvSpPr>
        <xdr:cNvPr id="4" name="TextBox 13"/>
        <xdr:cNvSpPr txBox="1">
          <a:spLocks noChangeArrowheads="1"/>
        </xdr:cNvSpPr>
      </xdr:nvSpPr>
      <xdr:spPr>
        <a:xfrm>
          <a:off x="180975" y="8324850"/>
          <a:ext cx="8848725" cy="3943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Uitgangspunten beoordelingskader / MCA</a:t>
          </a:r>
          <a:r>
            <a:rPr lang="en-US" cap="none" sz="1000" b="1" i="0" u="none" baseline="0">
              <a:latin typeface="Arial"/>
              <a:ea typeface="Arial"/>
              <a:cs typeface="Arial"/>
            </a:rPr>
            <a:t>
Algemeen</a:t>
          </a:r>
          <a:r>
            <a:rPr lang="en-US" cap="none" sz="1000" b="0" i="0" u="none" baseline="0">
              <a:latin typeface="Arial"/>
              <a:ea typeface="Arial"/>
              <a:cs typeface="Arial"/>
            </a:rPr>
            <a:t>
Het beoordelingskader heeft een globaal karakter en moet antwoord geven op de vraag of een locatie in potentie geschikt is voor de berging van baggerspecie (bij de toetsing van één locatie) of op de vraag welke locatie het meest geschikt is voor de berging van baggerspecie (bij de toetsing van meerdere locaties). Het beoordelingskader is nadrukkelijk geen alternatief voor een locatiekeuze-m.e.r. of locatie-m.e.r., maar kan uiteraard wel dienen als input voor een dergelijke studie.
Omdat het gaat om een eerste beoordeling van een locatie of de voorselectie van kansrijke locaties is gesteld dat de beoordeling niet te veel tijd mag vergen. Als uitgangspunt geldt daarom dat voor de toepassing van een beoordelingskader geen (veld)onderzoek nodig is, maar dat een beoordelingskader op basis van literatuurgegevens en expert judgement kan worden doorlopen.</a:t>
          </a:r>
          <a:r>
            <a:rPr lang="en-US" cap="none" sz="1000" b="1" i="0" u="none" baseline="0">
              <a:latin typeface="Arial"/>
              <a:ea typeface="Arial"/>
              <a:cs typeface="Arial"/>
            </a:rPr>
            <a:t>
Specifiek
</a:t>
          </a:r>
          <a:r>
            <a:rPr lang="en-US" cap="none" sz="1000" b="0" i="0" u="none" baseline="0">
              <a:latin typeface="Arial"/>
              <a:ea typeface="Arial"/>
              <a:cs typeface="Arial"/>
            </a:rPr>
            <a:t>Bij het opstellen van het beoordelingskader zijn de volgende uitgangspunten gehanteerd:
• de handreiking beperkt zich tot bestaande (zand)winputten. De handreiking is niet bedoeld voor depots op land. Bij eventuele uitbreidingsplannen (ter vergroting van het bergingsvolume) voorziet de Handreiking alleen in een beoordeling van de geschiktheid van een locatie na uitbreiding;
• het beoordelingskader is bedoeld voor de toetsing of voorselectie van locaties waar baggerspecie wordt gestort onder de Wet milieubeheer. Deze handreiking is niet ontwikkeld voor de be-oordeling van locaties voor de grootschalige toepassing van baggerspecie conform het Besluit Bodemkwaliteit
• het beoordelingskader is bedoeld voor de berging van alle kwaliteiten baggerspecie. In de praktijk wordt vaak onderscheid gemaakt tussen bergingslocaties voor verschillende milieuhygiëni-sche kwaliteiten (klasse 0-2, klasse 3-4 en klasse 0-4) en zones (Actief Bodembeheer Rijn-takken en Maas). De handreiking maakt deze indeling niet en richt zich op bergingslocaties los van de kwaliteit van de baggerspecie. De handreiking is dus niet geschikt om een keuze te maken over de kwaliteit van de te bergen baggerspecie;
• het beoordelingskader is bedoeld voor de berging van natte baggerspecie en uiterwaard materiaal (droge baggerspecie);
• de afweging of (direct) hergebruik van baggerspecie mogelijk is maakt geen onderdeel uit van het beoordelingskader;
• het beoordelingskader gaat zoveel mogelijk uit van bestaande Nederlandse en Europese wetgeving.
</a:t>
          </a:r>
        </a:p>
      </xdr:txBody>
    </xdr:sp>
    <xdr:clientData/>
  </xdr:twoCellAnchor>
  <xdr:twoCellAnchor>
    <xdr:from>
      <xdr:col>1</xdr:col>
      <xdr:colOff>0</xdr:colOff>
      <xdr:row>75</xdr:row>
      <xdr:rowOff>76200</xdr:rowOff>
    </xdr:from>
    <xdr:to>
      <xdr:col>15</xdr:col>
      <xdr:colOff>314325</xdr:colOff>
      <xdr:row>88</xdr:row>
      <xdr:rowOff>104775</xdr:rowOff>
    </xdr:to>
    <xdr:sp>
      <xdr:nvSpPr>
        <xdr:cNvPr id="5" name="TextBox 14"/>
        <xdr:cNvSpPr txBox="1">
          <a:spLocks noChangeArrowheads="1"/>
        </xdr:cNvSpPr>
      </xdr:nvSpPr>
      <xdr:spPr>
        <a:xfrm>
          <a:off x="190500" y="12411075"/>
          <a:ext cx="8848725" cy="2133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Toepassing resultaten beoordelingskader / MCA</a:t>
          </a:r>
          <a:r>
            <a:rPr lang="en-US" cap="none" sz="1000" b="1" i="0" u="none" baseline="0">
              <a:latin typeface="Arial"/>
              <a:ea typeface="Arial"/>
              <a:cs typeface="Arial"/>
            </a:rPr>
            <a:t>
Plan-m.e.r.
</a:t>
          </a:r>
          <a:r>
            <a:rPr lang="en-US" cap="none" sz="1000" b="0" i="0" u="none" baseline="0">
              <a:latin typeface="Arial"/>
              <a:ea typeface="Arial"/>
              <a:cs typeface="Arial"/>
            </a:rPr>
            <a:t>De resultaten van deze handreiking kunnen worden gebruikt voor het opstellen van een milieu-rapport in het kader van een plan-m.e.r. De plan-m.e.r. vloeit voort uit de Europese richtlijn 2001/42/EG en is bedoeld om in de voorbereiding van een project (waaronder de realisatie van een locatie voor de berging van baggerspecie) de gevolgen voor het milieu in kaart te brengen. De plan-m.e.r. heeft een hoger abstractieniveau dan een locatie-m.e.r.</a:t>
          </a:r>
          <a:r>
            <a:rPr lang="en-US" cap="none" sz="1000" b="1" i="0" u="none" baseline="0">
              <a:latin typeface="Arial"/>
              <a:ea typeface="Arial"/>
              <a:cs typeface="Arial"/>
            </a:rPr>
            <a:t>
m.e.r.-procedure
</a:t>
          </a:r>
          <a:r>
            <a:rPr lang="en-US" cap="none" sz="1000" b="0" i="0" u="none" baseline="0">
              <a:latin typeface="Arial"/>
              <a:ea typeface="Arial"/>
              <a:cs typeface="Arial"/>
            </a:rPr>
            <a:t>De resultaten van deze handreiking kunnen worden gebruikt in de startnotitie voor een locatiekeuze-m.e.r.  Aan de hand van de resultaten van de voorselectie van kansrijke (zand)winputten voor het bestemmen van baggerspecie kan worden beredeneerd waarom locaties wel of niet worden meegenomen in een locatiekeuze-m.e.r. Het beoordelingskader in deze handreiking is geen alternatief voor een locatiekeuze m.e.r. maar kan hiervoor dus wel als input dienen.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1</xdr:row>
      <xdr:rowOff>28575</xdr:rowOff>
    </xdr:from>
    <xdr:to>
      <xdr:col>6</xdr:col>
      <xdr:colOff>609600</xdr:colOff>
      <xdr:row>1</xdr:row>
      <xdr:rowOff>352425</xdr:rowOff>
    </xdr:to>
    <xdr:pic>
      <xdr:nvPicPr>
        <xdr:cNvPr id="1" name="CommandButton2"/>
        <xdr:cNvPicPr preferRelativeResize="1">
          <a:picLocks noChangeAspect="1"/>
        </xdr:cNvPicPr>
      </xdr:nvPicPr>
      <xdr:blipFill>
        <a:blip r:embed="rId1"/>
        <a:stretch>
          <a:fillRect/>
        </a:stretch>
      </xdr:blipFill>
      <xdr:spPr>
        <a:xfrm>
          <a:off x="6629400" y="161925"/>
          <a:ext cx="8953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1</xdr:row>
      <xdr:rowOff>28575</xdr:rowOff>
    </xdr:from>
    <xdr:to>
      <xdr:col>6</xdr:col>
      <xdr:colOff>609600</xdr:colOff>
      <xdr:row>1</xdr:row>
      <xdr:rowOff>352425</xdr:rowOff>
    </xdr:to>
    <xdr:pic>
      <xdr:nvPicPr>
        <xdr:cNvPr id="1" name="CommandButton2"/>
        <xdr:cNvPicPr preferRelativeResize="1">
          <a:picLocks noChangeAspect="1"/>
        </xdr:cNvPicPr>
      </xdr:nvPicPr>
      <xdr:blipFill>
        <a:blip r:embed="rId1"/>
        <a:stretch>
          <a:fillRect/>
        </a:stretch>
      </xdr:blipFill>
      <xdr:spPr>
        <a:xfrm>
          <a:off x="6629400" y="161925"/>
          <a:ext cx="8953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1</xdr:row>
      <xdr:rowOff>28575</xdr:rowOff>
    </xdr:from>
    <xdr:to>
      <xdr:col>6</xdr:col>
      <xdr:colOff>609600</xdr:colOff>
      <xdr:row>1</xdr:row>
      <xdr:rowOff>352425</xdr:rowOff>
    </xdr:to>
    <xdr:pic>
      <xdr:nvPicPr>
        <xdr:cNvPr id="1" name="CommandButton2"/>
        <xdr:cNvPicPr preferRelativeResize="1">
          <a:picLocks noChangeAspect="1"/>
        </xdr:cNvPicPr>
      </xdr:nvPicPr>
      <xdr:blipFill>
        <a:blip r:embed="rId1"/>
        <a:stretch>
          <a:fillRect/>
        </a:stretch>
      </xdr:blipFill>
      <xdr:spPr>
        <a:xfrm>
          <a:off x="6629400" y="161925"/>
          <a:ext cx="89535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1</xdr:row>
      <xdr:rowOff>28575</xdr:rowOff>
    </xdr:from>
    <xdr:to>
      <xdr:col>6</xdr:col>
      <xdr:colOff>609600</xdr:colOff>
      <xdr:row>1</xdr:row>
      <xdr:rowOff>352425</xdr:rowOff>
    </xdr:to>
    <xdr:pic>
      <xdr:nvPicPr>
        <xdr:cNvPr id="1" name="CommandButton2"/>
        <xdr:cNvPicPr preferRelativeResize="1">
          <a:picLocks noChangeAspect="1"/>
        </xdr:cNvPicPr>
      </xdr:nvPicPr>
      <xdr:blipFill>
        <a:blip r:embed="rId1"/>
        <a:stretch>
          <a:fillRect/>
        </a:stretch>
      </xdr:blipFill>
      <xdr:spPr>
        <a:xfrm>
          <a:off x="6629400" y="161925"/>
          <a:ext cx="8953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3">
    <pageSetUpPr fitToPage="1"/>
  </sheetPr>
  <dimension ref="B1:L31"/>
  <sheetViews>
    <sheetView showRowColHeaders="0" tabSelected="1" workbookViewId="0" topLeftCell="A1">
      <selection activeCell="A1" sqref="A1"/>
    </sheetView>
  </sheetViews>
  <sheetFormatPr defaultColWidth="9.140625" defaultRowHeight="12.75"/>
  <cols>
    <col min="1" max="1" width="1.421875" style="1" customWidth="1"/>
    <col min="2" max="2" width="7.28125" style="1" customWidth="1"/>
    <col min="3" max="3" width="10.57421875" style="1" customWidth="1"/>
    <col min="4" max="6" width="9.140625" style="1" customWidth="1"/>
    <col min="7" max="7" width="12.7109375" style="1" customWidth="1"/>
    <col min="8" max="10" width="9.140625" style="1" customWidth="1"/>
    <col min="11" max="11" width="11.28125" style="1" customWidth="1"/>
    <col min="12" max="12" width="10.7109375" style="1" customWidth="1"/>
    <col min="13" max="13" width="9.140625" style="1" customWidth="1"/>
    <col min="14" max="14" width="8.57421875" style="1" customWidth="1"/>
    <col min="15" max="16384" width="9.140625" style="1" customWidth="1"/>
  </cols>
  <sheetData>
    <row r="1" ht="27.75">
      <c r="B1" s="13" t="s">
        <v>13</v>
      </c>
    </row>
    <row r="5" ht="12.75">
      <c r="B5" s="4"/>
    </row>
    <row r="10" spans="3:12" ht="15">
      <c r="C10" s="49"/>
      <c r="G10" s="86"/>
      <c r="L10" s="50" t="s">
        <v>16</v>
      </c>
    </row>
    <row r="14" ht="12.75"/>
    <row r="15" ht="12.75"/>
    <row r="16" ht="12.75"/>
    <row r="17" ht="12.75"/>
    <row r="18" ht="12.75"/>
    <row r="19" ht="12.75"/>
    <row r="20" ht="12.75"/>
    <row r="21" ht="12.75"/>
    <row r="22" ht="12.75"/>
    <row r="23" ht="12.75"/>
    <row r="30" ht="15.75" customHeight="1">
      <c r="E30" s="53"/>
    </row>
    <row r="31" ht="16.5" customHeight="1">
      <c r="E31" s="54"/>
    </row>
  </sheetData>
  <sheetProtection password="CF05" sheet="1" objects="1" scenarios="1"/>
  <printOptions/>
  <pageMargins left="0.75" right="0.75" top="1" bottom="1" header="0.5" footer="0.5"/>
  <pageSetup fitToHeight="1" fitToWidth="1" horizontalDpi="300" verticalDpi="300" orientation="portrait" paperSize="9" scale="72" r:id="rId2"/>
  <headerFooter alignWithMargins="0">
    <oddHeader>&amp;L&amp;"01 Myriad Bedrijfsnaam,Regular"&amp;12@Grontmij</oddHeader>
  </headerFooter>
  <drawing r:id="rId1"/>
</worksheet>
</file>

<file path=xl/worksheets/sheet10.xml><?xml version="1.0" encoding="utf-8"?>
<worksheet xmlns="http://schemas.openxmlformats.org/spreadsheetml/2006/main" xmlns:r="http://schemas.openxmlformats.org/officeDocument/2006/relationships">
  <sheetPr codeName="Blad10"/>
  <dimension ref="A1:Z201"/>
  <sheetViews>
    <sheetView zoomScale="75" zoomScaleNormal="75" workbookViewId="0" topLeftCell="A1">
      <selection activeCell="A1" sqref="A1"/>
    </sheetView>
  </sheetViews>
  <sheetFormatPr defaultColWidth="9.140625" defaultRowHeight="12.75"/>
  <cols>
    <col min="1" max="1" width="4.00390625" style="0" customWidth="1"/>
    <col min="2" max="2" width="49.57421875" style="157" customWidth="1"/>
    <col min="3" max="3" width="13.8515625" style="0" customWidth="1"/>
    <col min="4" max="4" width="13.140625" style="0" customWidth="1"/>
    <col min="5" max="5" width="12.7109375" style="0" bestFit="1" customWidth="1"/>
    <col min="6" max="6" width="10.421875" style="0" bestFit="1" customWidth="1"/>
    <col min="7" max="8" width="11.00390625" style="0" customWidth="1"/>
    <col min="9" max="9" width="10.8515625" style="0" customWidth="1"/>
    <col min="10" max="11" width="10.421875" style="0" bestFit="1" customWidth="1"/>
    <col min="12" max="24" width="10.7109375" style="0" customWidth="1"/>
    <col min="25" max="25" width="4.421875" style="0" customWidth="1"/>
    <col min="27" max="16384" width="9.140625" style="1" customWidth="1"/>
  </cols>
  <sheetData>
    <row r="1" spans="1:26" ht="10.5" customHeight="1">
      <c r="A1" s="1"/>
      <c r="B1" s="55"/>
      <c r="C1" s="1"/>
      <c r="D1" s="1"/>
      <c r="E1" s="1"/>
      <c r="F1" s="1"/>
      <c r="G1" s="1"/>
      <c r="H1" s="1"/>
      <c r="I1" s="1"/>
      <c r="J1" s="1"/>
      <c r="K1" s="1"/>
      <c r="L1" s="1"/>
      <c r="M1" s="1"/>
      <c r="N1" s="1"/>
      <c r="O1" s="1"/>
      <c r="P1" s="1"/>
      <c r="Q1" s="1"/>
      <c r="R1" s="1"/>
      <c r="S1" s="1"/>
      <c r="T1" s="1"/>
      <c r="U1" s="1"/>
      <c r="V1" s="1"/>
      <c r="W1" s="1"/>
      <c r="X1" s="1"/>
      <c r="Y1" s="1"/>
      <c r="Z1" s="1"/>
    </row>
    <row r="2" spans="1:26" ht="27.75">
      <c r="A2" s="1"/>
      <c r="B2" s="62" t="s">
        <v>77</v>
      </c>
      <c r="C2" s="4"/>
      <c r="D2" s="4"/>
      <c r="E2" s="4"/>
      <c r="F2" s="4"/>
      <c r="G2" s="4"/>
      <c r="H2" s="4"/>
      <c r="I2" s="4"/>
      <c r="J2" s="12"/>
      <c r="K2" s="12"/>
      <c r="L2" s="4"/>
      <c r="M2" s="4"/>
      <c r="N2" s="4"/>
      <c r="O2" s="4"/>
      <c r="P2" s="4"/>
      <c r="Q2" s="4"/>
      <c r="R2" s="4"/>
      <c r="S2" s="4"/>
      <c r="T2" s="4"/>
      <c r="U2" s="4"/>
      <c r="V2" s="4"/>
      <c r="W2" s="4"/>
      <c r="X2" s="4"/>
      <c r="Y2" s="4"/>
      <c r="Z2" s="1"/>
    </row>
    <row r="3" spans="1:26" ht="12.75">
      <c r="A3" s="1"/>
      <c r="B3" s="55"/>
      <c r="C3" s="1"/>
      <c r="D3" s="1"/>
      <c r="E3" s="1"/>
      <c r="F3" s="1"/>
      <c r="G3" s="1"/>
      <c r="H3" s="1"/>
      <c r="I3" s="1"/>
      <c r="J3" s="1"/>
      <c r="K3" s="1"/>
      <c r="L3" s="1"/>
      <c r="M3" s="1"/>
      <c r="N3" s="1"/>
      <c r="O3" s="1"/>
      <c r="P3" s="1"/>
      <c r="Q3" s="1"/>
      <c r="R3" s="1"/>
      <c r="S3" s="1"/>
      <c r="T3" s="1"/>
      <c r="U3" s="1"/>
      <c r="V3" s="1"/>
      <c r="W3" s="1"/>
      <c r="X3" s="1"/>
      <c r="Y3" s="1"/>
      <c r="Z3" s="1"/>
    </row>
    <row r="4" spans="1:26" ht="12.75">
      <c r="A4" s="1"/>
      <c r="B4" s="55"/>
      <c r="C4" s="1"/>
      <c r="D4" s="1"/>
      <c r="E4" s="1"/>
      <c r="F4" s="1"/>
      <c r="G4" s="1"/>
      <c r="H4" s="4" t="s">
        <v>21</v>
      </c>
      <c r="I4" s="1"/>
      <c r="J4" s="1"/>
      <c r="K4" s="1"/>
      <c r="L4" s="1"/>
      <c r="M4" s="1"/>
      <c r="N4" s="1"/>
      <c r="O4" s="1"/>
      <c r="P4" s="1"/>
      <c r="Q4" s="1"/>
      <c r="R4" s="1"/>
      <c r="S4" s="1"/>
      <c r="T4" s="1"/>
      <c r="U4" s="1"/>
      <c r="V4" s="1"/>
      <c r="W4" s="1"/>
      <c r="X4" s="1"/>
      <c r="Y4" s="1"/>
      <c r="Z4" s="1"/>
    </row>
    <row r="5" spans="1:26" ht="12.75">
      <c r="A5" s="1"/>
      <c r="B5" s="56" t="s">
        <v>0</v>
      </c>
      <c r="C5" s="5" t="s">
        <v>1</v>
      </c>
      <c r="D5" s="5"/>
      <c r="E5" s="5">
        <v>1</v>
      </c>
      <c r="F5" s="5">
        <v>2</v>
      </c>
      <c r="G5" s="5">
        <v>3</v>
      </c>
      <c r="H5" s="5">
        <v>4</v>
      </c>
      <c r="I5" s="5">
        <v>5</v>
      </c>
      <c r="J5" s="5">
        <v>6</v>
      </c>
      <c r="K5" s="5">
        <v>7</v>
      </c>
      <c r="L5" s="5">
        <v>8</v>
      </c>
      <c r="M5" s="5">
        <v>9</v>
      </c>
      <c r="N5" s="5">
        <v>10</v>
      </c>
      <c r="O5" s="5">
        <v>11</v>
      </c>
      <c r="P5" s="5">
        <v>12</v>
      </c>
      <c r="Q5" s="5">
        <v>13</v>
      </c>
      <c r="R5" s="5">
        <v>14</v>
      </c>
      <c r="S5" s="5">
        <v>15</v>
      </c>
      <c r="T5" s="5">
        <v>16</v>
      </c>
      <c r="U5" s="5">
        <v>17</v>
      </c>
      <c r="V5" s="5">
        <v>18</v>
      </c>
      <c r="W5" s="5">
        <v>19</v>
      </c>
      <c r="X5" s="5">
        <v>20</v>
      </c>
      <c r="Y5" s="1"/>
      <c r="Z5" s="1"/>
    </row>
    <row r="6" spans="1:26" ht="15">
      <c r="A6" s="1"/>
      <c r="B6" s="55"/>
      <c r="C6" s="3"/>
      <c r="D6" s="3"/>
      <c r="E6" s="178" t="str">
        <f>IF(Invulblad!I$19=0," ",Invulblad!I$19)</f>
        <v> </v>
      </c>
      <c r="F6" s="178" t="str">
        <f>IF(Invulblad!J$19=0," ",Invulblad!J$19)</f>
        <v> </v>
      </c>
      <c r="G6" s="178" t="str">
        <f>IF(Invulblad!K$19=0," ",Invulblad!K$19)</f>
        <v> </v>
      </c>
      <c r="H6" s="178" t="str">
        <f>IF(Invulblad!L$19=0," ",Invulblad!L$19)</f>
        <v> </v>
      </c>
      <c r="I6" s="178" t="str">
        <f>IF(Invulblad!M$19=0," ",Invulblad!M$19)</f>
        <v> </v>
      </c>
      <c r="J6" s="178" t="str">
        <f>IF(Invulblad!N$19=0," ",Invulblad!N$19)</f>
        <v> </v>
      </c>
      <c r="K6" s="178" t="str">
        <f>IF(Invulblad!O$19=0," ",Invulblad!O$19)</f>
        <v> </v>
      </c>
      <c r="L6" s="178" t="str">
        <f>IF(Invulblad!P$19=0," ",Invulblad!P$19)</f>
        <v> </v>
      </c>
      <c r="M6" s="178" t="str">
        <f>IF(Invulblad!Q$19=0," ",Invulblad!Q$19)</f>
        <v> </v>
      </c>
      <c r="N6" s="178" t="str">
        <f>IF(Invulblad!R$19=0," ",Invulblad!R$19)</f>
        <v> </v>
      </c>
      <c r="O6" s="178" t="str">
        <f>IF(Invulblad!S$19=0," ",Invulblad!S$19)</f>
        <v> </v>
      </c>
      <c r="P6" s="178" t="str">
        <f>IF(Invulblad!T$19=0," ",Invulblad!T$19)</f>
        <v> </v>
      </c>
      <c r="Q6" s="178" t="str">
        <f>IF(Invulblad!U$19=0," ",Invulblad!U$19)</f>
        <v> </v>
      </c>
      <c r="R6" s="178" t="str">
        <f>IF(Invulblad!V$19=0," ",Invulblad!V$19)</f>
        <v> </v>
      </c>
      <c r="S6" s="178" t="str">
        <f>IF(Invulblad!W$19=0," ",Invulblad!W$19)</f>
        <v> </v>
      </c>
      <c r="T6" s="178" t="str">
        <f>IF(Invulblad!X$19=0," ",Invulblad!X$19)</f>
        <v> </v>
      </c>
      <c r="U6" s="178" t="str">
        <f>IF(Invulblad!Y$19=0," ",Invulblad!Y$19)</f>
        <v> </v>
      </c>
      <c r="V6" s="178" t="str">
        <f>IF(Invulblad!Z$19=0," ",Invulblad!Z$19)</f>
        <v> </v>
      </c>
      <c r="W6" s="178" t="str">
        <f>IF(Invulblad!AA$19=0," ",Invulblad!AA$19)</f>
        <v> </v>
      </c>
      <c r="X6" s="178" t="str">
        <f>IF(Invulblad!AB$19=0," ",Invulblad!AB$19)</f>
        <v> </v>
      </c>
      <c r="Y6" s="1"/>
      <c r="Z6" s="1"/>
    </row>
    <row r="7" spans="1:26" ht="15">
      <c r="A7" s="7" t="s">
        <v>32</v>
      </c>
      <c r="B7" s="60" t="s">
        <v>4</v>
      </c>
      <c r="C7" s="3"/>
      <c r="D7" s="3"/>
      <c r="E7" s="1"/>
      <c r="F7" s="1"/>
      <c r="G7" s="1"/>
      <c r="H7" s="1"/>
      <c r="I7" s="1"/>
      <c r="J7" s="1"/>
      <c r="K7" s="6"/>
      <c r="L7" s="1"/>
      <c r="M7" s="1"/>
      <c r="N7" s="1"/>
      <c r="O7" s="1"/>
      <c r="P7" s="1"/>
      <c r="Q7" s="1"/>
      <c r="R7" s="1"/>
      <c r="S7" s="1"/>
      <c r="T7" s="1"/>
      <c r="U7" s="1"/>
      <c r="V7" s="1"/>
      <c r="W7" s="1"/>
      <c r="X7" s="1"/>
      <c r="Y7" s="1"/>
      <c r="Z7" s="1"/>
    </row>
    <row r="8" spans="1:26" ht="12.75">
      <c r="A8" s="28" t="s">
        <v>10</v>
      </c>
      <c r="B8" s="55" t="str">
        <f>Invulblad!C22</f>
        <v>aanwezigheid slecht doorlatende ondergrond</v>
      </c>
      <c r="C8" s="45">
        <f>'gewichten criteria'!G11</f>
        <v>0.15</v>
      </c>
      <c r="D8" s="73"/>
      <c r="E8" s="20">
        <f>$C8*Invulblad!I22</f>
        <v>0</v>
      </c>
      <c r="F8" s="20">
        <f>$C8*Invulblad!J22</f>
        <v>0</v>
      </c>
      <c r="G8" s="20">
        <f>$C8*Invulblad!K22</f>
        <v>0</v>
      </c>
      <c r="H8" s="20">
        <f>$C8*Invulblad!L22</f>
        <v>0</v>
      </c>
      <c r="I8" s="20">
        <f>$C8*Invulblad!M22</f>
        <v>0</v>
      </c>
      <c r="J8" s="20">
        <f>$C8*Invulblad!N22</f>
        <v>0</v>
      </c>
      <c r="K8" s="20">
        <f>$C8*Invulblad!O22</f>
        <v>0</v>
      </c>
      <c r="L8" s="20">
        <f>$C8*Invulblad!P22</f>
        <v>0</v>
      </c>
      <c r="M8" s="20">
        <f>$C8*Invulblad!Q22</f>
        <v>0</v>
      </c>
      <c r="N8" s="20">
        <f>$C8*Invulblad!R22</f>
        <v>0</v>
      </c>
      <c r="O8" s="20">
        <f>$C8*Invulblad!S22</f>
        <v>0</v>
      </c>
      <c r="P8" s="20">
        <f>$C8*Invulblad!T22</f>
        <v>0</v>
      </c>
      <c r="Q8" s="20">
        <f>$C8*Invulblad!U22</f>
        <v>0</v>
      </c>
      <c r="R8" s="20">
        <f>$C8*Invulblad!V22</f>
        <v>0</v>
      </c>
      <c r="S8" s="20">
        <f>$C8*Invulblad!W22</f>
        <v>0</v>
      </c>
      <c r="T8" s="20">
        <f>$C8*Invulblad!X22</f>
        <v>0</v>
      </c>
      <c r="U8" s="20">
        <f>$C8*Invulblad!Y22</f>
        <v>0</v>
      </c>
      <c r="V8" s="20">
        <f>$C8*Invulblad!Z22</f>
        <v>0</v>
      </c>
      <c r="W8" s="20">
        <f>$C8*Invulblad!AA22</f>
        <v>0</v>
      </c>
      <c r="X8" s="21">
        <f>$C8*Invulblad!AB22</f>
        <v>0</v>
      </c>
      <c r="Y8" s="1"/>
      <c r="Z8" s="1"/>
    </row>
    <row r="9" spans="1:26" ht="12.75">
      <c r="A9" s="28" t="s">
        <v>11</v>
      </c>
      <c r="B9" s="55" t="str">
        <f>Invulblad!C23</f>
        <v>inzijging of kwel</v>
      </c>
      <c r="C9" s="52">
        <f>'gewichten criteria'!G12</f>
        <v>0.2</v>
      </c>
      <c r="D9" s="74"/>
      <c r="E9" s="23">
        <f>$C9*Invulblad!I23</f>
        <v>0</v>
      </c>
      <c r="F9" s="23">
        <f>$C9*Invulblad!J23</f>
        <v>0</v>
      </c>
      <c r="G9" s="23">
        <f>$C9*Invulblad!K23</f>
        <v>0</v>
      </c>
      <c r="H9" s="23">
        <f>$C9*Invulblad!L23</f>
        <v>0</v>
      </c>
      <c r="I9" s="23">
        <f>$C9*Invulblad!M23</f>
        <v>0</v>
      </c>
      <c r="J9" s="23">
        <f>$C9*Invulblad!N23</f>
        <v>0</v>
      </c>
      <c r="K9" s="23">
        <f>$C9*Invulblad!O23</f>
        <v>0</v>
      </c>
      <c r="L9" s="23">
        <f>$C9*Invulblad!P23</f>
        <v>0</v>
      </c>
      <c r="M9" s="23">
        <f>$C9*Invulblad!Q23</f>
        <v>0</v>
      </c>
      <c r="N9" s="23">
        <f>$C9*Invulblad!R23</f>
        <v>0</v>
      </c>
      <c r="O9" s="23">
        <f>$C9*Invulblad!S23</f>
        <v>0</v>
      </c>
      <c r="P9" s="23">
        <f>$C9*Invulblad!T23</f>
        <v>0</v>
      </c>
      <c r="Q9" s="23">
        <f>$C9*Invulblad!U23</f>
        <v>0</v>
      </c>
      <c r="R9" s="23">
        <f>$C9*Invulblad!V23</f>
        <v>0</v>
      </c>
      <c r="S9" s="23">
        <f>$C9*Invulblad!W23</f>
        <v>0</v>
      </c>
      <c r="T9" s="23">
        <f>$C9*Invulblad!X23</f>
        <v>0</v>
      </c>
      <c r="U9" s="23">
        <f>$C9*Invulblad!Y23</f>
        <v>0</v>
      </c>
      <c r="V9" s="23">
        <f>$C9*Invulblad!Z23</f>
        <v>0</v>
      </c>
      <c r="W9" s="23">
        <f>$C9*Invulblad!AA23</f>
        <v>0</v>
      </c>
      <c r="X9" s="24">
        <f>$C9*Invulblad!AB23</f>
        <v>0</v>
      </c>
      <c r="Y9" s="1"/>
      <c r="Z9" s="1"/>
    </row>
    <row r="10" spans="1:26" ht="12.75">
      <c r="A10" s="29" t="s">
        <v>7</v>
      </c>
      <c r="B10" s="55" t="str">
        <f>Invulblad!C24</f>
        <v>dikte stortpakket</v>
      </c>
      <c r="C10" s="52">
        <f>'gewichten criteria'!G13</f>
        <v>0.2</v>
      </c>
      <c r="D10" s="74"/>
      <c r="E10" s="23">
        <f>$C10*Invulblad!I24</f>
        <v>0</v>
      </c>
      <c r="F10" s="23">
        <f>$C10*Invulblad!J24</f>
        <v>0</v>
      </c>
      <c r="G10" s="23">
        <f>$C10*Invulblad!K24</f>
        <v>0</v>
      </c>
      <c r="H10" s="23">
        <f>$C10*Invulblad!L24</f>
        <v>0</v>
      </c>
      <c r="I10" s="23">
        <f>$C10*Invulblad!M24</f>
        <v>0</v>
      </c>
      <c r="J10" s="23">
        <f>$C10*Invulblad!N24</f>
        <v>0</v>
      </c>
      <c r="K10" s="23">
        <f>$C10*Invulblad!O24</f>
        <v>0</v>
      </c>
      <c r="L10" s="23">
        <f>$C10*Invulblad!P24</f>
        <v>0</v>
      </c>
      <c r="M10" s="23">
        <f>$C10*Invulblad!Q24</f>
        <v>0</v>
      </c>
      <c r="N10" s="23">
        <f>$C10*Invulblad!R24</f>
        <v>0</v>
      </c>
      <c r="O10" s="23">
        <f>$C10*Invulblad!S24</f>
        <v>0</v>
      </c>
      <c r="P10" s="23">
        <f>$C10*Invulblad!T24</f>
        <v>0</v>
      </c>
      <c r="Q10" s="23">
        <f>$C10*Invulblad!U24</f>
        <v>0</v>
      </c>
      <c r="R10" s="23">
        <f>$C10*Invulblad!V24</f>
        <v>0</v>
      </c>
      <c r="S10" s="23">
        <f>$C10*Invulblad!W24</f>
        <v>0</v>
      </c>
      <c r="T10" s="23">
        <f>$C10*Invulblad!X24</f>
        <v>0</v>
      </c>
      <c r="U10" s="23">
        <f>$C10*Invulblad!Y24</f>
        <v>0</v>
      </c>
      <c r="V10" s="23">
        <f>$C10*Invulblad!Z24</f>
        <v>0</v>
      </c>
      <c r="W10" s="23">
        <f>$C10*Invulblad!AA24</f>
        <v>0</v>
      </c>
      <c r="X10" s="24">
        <f>$C10*Invulblad!AB24</f>
        <v>0</v>
      </c>
      <c r="Y10" s="1"/>
      <c r="Z10" s="1"/>
    </row>
    <row r="11" spans="1:26" ht="12.75">
      <c r="A11" s="28" t="s">
        <v>6</v>
      </c>
      <c r="B11" s="55" t="str">
        <f>Invulblad!C25</f>
        <v>(kritieke) contactoppervlakte</v>
      </c>
      <c r="C11" s="52">
        <f>'gewichten criteria'!G14</f>
        <v>0.1</v>
      </c>
      <c r="D11" s="74"/>
      <c r="E11" s="23">
        <f>$C11*Invulblad!I25</f>
        <v>0</v>
      </c>
      <c r="F11" s="23">
        <f>$C11*Invulblad!J25</f>
        <v>0</v>
      </c>
      <c r="G11" s="23">
        <f>$C11*Invulblad!K25</f>
        <v>0</v>
      </c>
      <c r="H11" s="23">
        <f>$C11*Invulblad!L25</f>
        <v>0</v>
      </c>
      <c r="I11" s="23">
        <f>$C11*Invulblad!M25</f>
        <v>0</v>
      </c>
      <c r="J11" s="23">
        <f>$C11*Invulblad!N25</f>
        <v>0</v>
      </c>
      <c r="K11" s="23">
        <f>$C11*Invulblad!O25</f>
        <v>0</v>
      </c>
      <c r="L11" s="23">
        <f>$C11*Invulblad!P25</f>
        <v>0</v>
      </c>
      <c r="M11" s="23">
        <f>$C11*Invulblad!Q25</f>
        <v>0</v>
      </c>
      <c r="N11" s="23">
        <f>$C11*Invulblad!R25</f>
        <v>0</v>
      </c>
      <c r="O11" s="23">
        <f>$C11*Invulblad!S25</f>
        <v>0</v>
      </c>
      <c r="P11" s="23">
        <f>$C11*Invulblad!T25</f>
        <v>0</v>
      </c>
      <c r="Q11" s="23">
        <f>$C11*Invulblad!U25</f>
        <v>0</v>
      </c>
      <c r="R11" s="23">
        <f>$C11*Invulblad!V25</f>
        <v>0</v>
      </c>
      <c r="S11" s="23">
        <f>$C11*Invulblad!W25</f>
        <v>0</v>
      </c>
      <c r="T11" s="23">
        <f>$C11*Invulblad!X25</f>
        <v>0</v>
      </c>
      <c r="U11" s="23">
        <f>$C11*Invulblad!Y25</f>
        <v>0</v>
      </c>
      <c r="V11" s="23">
        <f>$C11*Invulblad!Z25</f>
        <v>0</v>
      </c>
      <c r="W11" s="23">
        <f>$C11*Invulblad!AA25</f>
        <v>0</v>
      </c>
      <c r="X11" s="24">
        <f>$C11*Invulblad!AB25</f>
        <v>0</v>
      </c>
      <c r="Y11" s="1"/>
      <c r="Z11" s="1"/>
    </row>
    <row r="12" spans="1:26" ht="12.75">
      <c r="A12" s="28" t="s">
        <v>5</v>
      </c>
      <c r="B12" s="55" t="str">
        <f>Invulblad!C26</f>
        <v>grondwatersnelheid in watervoerend pakket</v>
      </c>
      <c r="C12" s="52">
        <f>'gewichten criteria'!G15</f>
        <v>0.15</v>
      </c>
      <c r="D12" s="74"/>
      <c r="E12" s="23">
        <f>$C12*Invulblad!I26</f>
        <v>0</v>
      </c>
      <c r="F12" s="23">
        <f>$C12*Invulblad!J26</f>
        <v>0</v>
      </c>
      <c r="G12" s="23">
        <f>$C12*Invulblad!K26</f>
        <v>0</v>
      </c>
      <c r="H12" s="23">
        <f>$C12*Invulblad!L26</f>
        <v>0</v>
      </c>
      <c r="I12" s="23">
        <f>$C12*Invulblad!M26</f>
        <v>0</v>
      </c>
      <c r="J12" s="23">
        <f>$C12*Invulblad!N26</f>
        <v>0</v>
      </c>
      <c r="K12" s="23">
        <f>$C12*Invulblad!O26</f>
        <v>0</v>
      </c>
      <c r="L12" s="23">
        <f>$C12*Invulblad!P26</f>
        <v>0</v>
      </c>
      <c r="M12" s="23">
        <f>$C12*Invulblad!Q26</f>
        <v>0</v>
      </c>
      <c r="N12" s="23">
        <f>$C12*Invulblad!R26</f>
        <v>0</v>
      </c>
      <c r="O12" s="23">
        <f>$C12*Invulblad!S26</f>
        <v>0</v>
      </c>
      <c r="P12" s="23">
        <f>$C12*Invulblad!T26</f>
        <v>0</v>
      </c>
      <c r="Q12" s="23">
        <f>$C12*Invulblad!U26</f>
        <v>0</v>
      </c>
      <c r="R12" s="23">
        <f>$C12*Invulblad!V26</f>
        <v>0</v>
      </c>
      <c r="S12" s="23">
        <f>$C12*Invulblad!W26</f>
        <v>0</v>
      </c>
      <c r="T12" s="23">
        <f>$C12*Invulblad!X26</f>
        <v>0</v>
      </c>
      <c r="U12" s="23">
        <f>$C12*Invulblad!Y26</f>
        <v>0</v>
      </c>
      <c r="V12" s="23">
        <f>$C12*Invulblad!Z26</f>
        <v>0</v>
      </c>
      <c r="W12" s="23">
        <f>$C12*Invulblad!AA26</f>
        <v>0</v>
      </c>
      <c r="X12" s="24">
        <f>$C12*Invulblad!AB26</f>
        <v>0</v>
      </c>
      <c r="Y12" s="1"/>
      <c r="Z12" s="1"/>
    </row>
    <row r="13" spans="1:26" ht="12.75">
      <c r="A13" s="28" t="s">
        <v>45</v>
      </c>
      <c r="B13" s="55" t="str">
        <f>Invulblad!C27</f>
        <v>bescherming kwetsbare gebieden</v>
      </c>
      <c r="C13" s="46">
        <f>'gewichten criteria'!G16</f>
        <v>0.2</v>
      </c>
      <c r="D13" s="75"/>
      <c r="E13" s="26">
        <f>$C13*Invulblad!I27</f>
        <v>0</v>
      </c>
      <c r="F13" s="26">
        <f>$C13*Invulblad!J27</f>
        <v>0</v>
      </c>
      <c r="G13" s="26">
        <f>$C13*Invulblad!K27</f>
        <v>0</v>
      </c>
      <c r="H13" s="26">
        <f>$C13*Invulblad!L27</f>
        <v>0</v>
      </c>
      <c r="I13" s="26">
        <f>$C13*Invulblad!M27</f>
        <v>0</v>
      </c>
      <c r="J13" s="26">
        <f>$C13*Invulblad!N27</f>
        <v>0</v>
      </c>
      <c r="K13" s="26">
        <f>$C13*Invulblad!O27</f>
        <v>0</v>
      </c>
      <c r="L13" s="26">
        <f>$C13*Invulblad!P27</f>
        <v>0</v>
      </c>
      <c r="M13" s="26">
        <f>$C13*Invulblad!Q27</f>
        <v>0</v>
      </c>
      <c r="N13" s="26">
        <f>$C13*Invulblad!R27</f>
        <v>0</v>
      </c>
      <c r="O13" s="26">
        <f>$C13*Invulblad!S27</f>
        <v>0</v>
      </c>
      <c r="P13" s="26">
        <f>$C13*Invulblad!T27</f>
        <v>0</v>
      </c>
      <c r="Q13" s="26">
        <f>$C13*Invulblad!U27</f>
        <v>0</v>
      </c>
      <c r="R13" s="26">
        <f>$C13*Invulblad!V27</f>
        <v>0</v>
      </c>
      <c r="S13" s="26">
        <f>$C13*Invulblad!W27</f>
        <v>0</v>
      </c>
      <c r="T13" s="26">
        <f>$C13*Invulblad!X27</f>
        <v>0</v>
      </c>
      <c r="U13" s="26">
        <f>$C13*Invulblad!Y27</f>
        <v>0</v>
      </c>
      <c r="V13" s="26">
        <f>$C13*Invulblad!Z27</f>
        <v>0</v>
      </c>
      <c r="W13" s="26">
        <f>$C13*Invulblad!AA27</f>
        <v>0</v>
      </c>
      <c r="X13" s="27">
        <f>$C13*Invulblad!AB27</f>
        <v>0</v>
      </c>
      <c r="Y13" s="1"/>
      <c r="Z13" s="1"/>
    </row>
    <row r="14" spans="1:26" ht="12.75">
      <c r="A14" s="1"/>
      <c r="B14" s="59" t="s">
        <v>2</v>
      </c>
      <c r="C14" s="11" t="str">
        <f>IF(SUM(C8:C13)=1,"juist","onjuist")</f>
        <v>juist</v>
      </c>
      <c r="D14" s="72">
        <f>Invulblad!X8</f>
        <v>0</v>
      </c>
      <c r="E14" s="70">
        <f aca="true" t="shared" si="0" ref="E14:X14">$D14*SUM(E8:E13)</f>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c r="P14" s="70">
        <f t="shared" si="0"/>
        <v>0</v>
      </c>
      <c r="Q14" s="70">
        <f t="shared" si="0"/>
        <v>0</v>
      </c>
      <c r="R14" s="70">
        <f t="shared" si="0"/>
        <v>0</v>
      </c>
      <c r="S14" s="70">
        <f t="shared" si="0"/>
        <v>0</v>
      </c>
      <c r="T14" s="70">
        <f t="shared" si="0"/>
        <v>0</v>
      </c>
      <c r="U14" s="70">
        <f t="shared" si="0"/>
        <v>0</v>
      </c>
      <c r="V14" s="70">
        <f t="shared" si="0"/>
        <v>0</v>
      </c>
      <c r="W14" s="70">
        <f t="shared" si="0"/>
        <v>0</v>
      </c>
      <c r="X14" s="71">
        <f t="shared" si="0"/>
        <v>0</v>
      </c>
      <c r="Y14" s="1"/>
      <c r="Z14" s="1"/>
    </row>
    <row r="15" spans="1:26" ht="15">
      <c r="A15" s="7" t="s">
        <v>33</v>
      </c>
      <c r="B15" s="60" t="s">
        <v>12</v>
      </c>
      <c r="C15" s="3"/>
      <c r="D15" s="3"/>
      <c r="E15" s="3"/>
      <c r="F15" s="3"/>
      <c r="G15" s="3"/>
      <c r="H15" s="3"/>
      <c r="I15" s="3"/>
      <c r="J15" s="3"/>
      <c r="K15" s="8"/>
      <c r="L15" s="67"/>
      <c r="M15" s="67"/>
      <c r="N15" s="3"/>
      <c r="O15" s="3"/>
      <c r="P15" s="3"/>
      <c r="Q15" s="3"/>
      <c r="R15" s="3"/>
      <c r="S15" s="3"/>
      <c r="T15" s="3"/>
      <c r="U15" s="3"/>
      <c r="V15" s="3"/>
      <c r="W15" s="3"/>
      <c r="X15" s="3"/>
      <c r="Y15" s="1"/>
      <c r="Z15" s="1"/>
    </row>
    <row r="16" spans="1:26" ht="12.75">
      <c r="A16" s="28" t="s">
        <v>10</v>
      </c>
      <c r="B16" s="55" t="str">
        <f>Invulblad!C30</f>
        <v>verspreiding naar oppervlaktewater tijdens berging</v>
      </c>
      <c r="C16" s="199">
        <f>'gewichten criteria'!G19</f>
        <v>1</v>
      </c>
      <c r="D16" s="45"/>
      <c r="E16" s="20">
        <f>$C16*Invulblad!I30</f>
        <v>0</v>
      </c>
      <c r="F16" s="20">
        <f>$C16*Invulblad!J30</f>
        <v>0</v>
      </c>
      <c r="G16" s="20">
        <f>$C16*Invulblad!K30</f>
        <v>0</v>
      </c>
      <c r="H16" s="20">
        <f>$C16*Invulblad!L30</f>
        <v>0</v>
      </c>
      <c r="I16" s="20">
        <f>$C16*Invulblad!M30</f>
        <v>0</v>
      </c>
      <c r="J16" s="20">
        <f>$C16*Invulblad!N30</f>
        <v>0</v>
      </c>
      <c r="K16" s="20">
        <f>$C16*Invulblad!O30</f>
        <v>0</v>
      </c>
      <c r="L16" s="23">
        <f>$C16*Invulblad!P30</f>
        <v>0</v>
      </c>
      <c r="M16" s="23">
        <f>$C16*Invulblad!Q30</f>
        <v>0</v>
      </c>
      <c r="N16" s="20">
        <f>$C16*Invulblad!R30</f>
        <v>0</v>
      </c>
      <c r="O16" s="20">
        <f>$C16*Invulblad!S30</f>
        <v>0</v>
      </c>
      <c r="P16" s="20">
        <f>$C16*Invulblad!T30</f>
        <v>0</v>
      </c>
      <c r="Q16" s="20">
        <f>$C16*Invulblad!U30</f>
        <v>0</v>
      </c>
      <c r="R16" s="20">
        <f>$C16*Invulblad!V30</f>
        <v>0</v>
      </c>
      <c r="S16" s="20">
        <f>$C16*Invulblad!W30</f>
        <v>0</v>
      </c>
      <c r="T16" s="20">
        <f>$C16*Invulblad!X30</f>
        <v>0</v>
      </c>
      <c r="U16" s="20">
        <f>$C16*Invulblad!Y30</f>
        <v>0</v>
      </c>
      <c r="V16" s="20">
        <f>$C16*Invulblad!Z30</f>
        <v>0</v>
      </c>
      <c r="W16" s="20">
        <f>$C16*Invulblad!AA30</f>
        <v>0</v>
      </c>
      <c r="X16" s="21">
        <f>$C16*Invulblad!AB30</f>
        <v>0</v>
      </c>
      <c r="Y16" s="1"/>
      <c r="Z16" s="1"/>
    </row>
    <row r="17" spans="1:26" ht="12.75">
      <c r="A17" s="1"/>
      <c r="B17" s="59" t="s">
        <v>2</v>
      </c>
      <c r="C17" s="11" t="str">
        <f>IF(SUM(C16:C16)=1,"juist","onjuist")</f>
        <v>juist</v>
      </c>
      <c r="D17" s="32">
        <f>Invulblad!X9</f>
        <v>0</v>
      </c>
      <c r="E17" s="36">
        <f>$D17*SUM(E16:E16)</f>
        <v>0</v>
      </c>
      <c r="F17" s="30">
        <f>$D17*SUM(F16:F16)</f>
        <v>0</v>
      </c>
      <c r="G17" s="30">
        <f>$D17*SUM(G16:G16)</f>
        <v>0</v>
      </c>
      <c r="H17" s="30">
        <f>$D17*SUM(H16:H16)</f>
        <v>0</v>
      </c>
      <c r="I17" s="30">
        <f>$D17*SUM(I16:I16)</f>
        <v>0</v>
      </c>
      <c r="J17" s="30">
        <f>$D17*SUM(J16:J16)</f>
        <v>0</v>
      </c>
      <c r="K17" s="30">
        <f>$D17*SUM(K16:K16)</f>
        <v>0</v>
      </c>
      <c r="L17" s="30">
        <f>$D17*SUM(L16:L16)</f>
        <v>0</v>
      </c>
      <c r="M17" s="30">
        <f>$D17*SUM(M16:M16)</f>
        <v>0</v>
      </c>
      <c r="N17" s="30">
        <f>$D17*SUM(N16:N16)</f>
        <v>0</v>
      </c>
      <c r="O17" s="30">
        <f>$D17*SUM(O16:O16)</f>
        <v>0</v>
      </c>
      <c r="P17" s="30">
        <f>$D17*SUM(P16:P16)</f>
        <v>0</v>
      </c>
      <c r="Q17" s="30">
        <f>$D17*SUM(Q16:Q16)</f>
        <v>0</v>
      </c>
      <c r="R17" s="30">
        <f>$D17*SUM(R16:R16)</f>
        <v>0</v>
      </c>
      <c r="S17" s="30">
        <f>$D17*SUM(S16:S16)</f>
        <v>0</v>
      </c>
      <c r="T17" s="30">
        <f>$D17*SUM(T16:T16)</f>
        <v>0</v>
      </c>
      <c r="U17" s="30">
        <f>$D17*SUM(U16:U16)</f>
        <v>0</v>
      </c>
      <c r="V17" s="30">
        <f>$D17*SUM(V16:V16)</f>
        <v>0</v>
      </c>
      <c r="W17" s="30">
        <f>$D17*SUM(W16:W16)</f>
        <v>0</v>
      </c>
      <c r="X17" s="31">
        <f>$D17*SUM(X16:X16)</f>
        <v>0</v>
      </c>
      <c r="Y17" s="1"/>
      <c r="Z17" s="1"/>
    </row>
    <row r="18" spans="1:26" ht="15">
      <c r="A18" s="7" t="s">
        <v>34</v>
      </c>
      <c r="B18" s="60" t="s">
        <v>17</v>
      </c>
      <c r="C18" s="3"/>
      <c r="D18" s="3"/>
      <c r="E18" s="3"/>
      <c r="F18" s="3"/>
      <c r="G18" s="3"/>
      <c r="H18" s="3"/>
      <c r="I18" s="3"/>
      <c r="J18" s="3"/>
      <c r="K18" s="3"/>
      <c r="L18" s="67"/>
      <c r="M18" s="67"/>
      <c r="N18" s="3"/>
      <c r="O18" s="3"/>
      <c r="P18" s="3"/>
      <c r="Q18" s="3"/>
      <c r="R18" s="3"/>
      <c r="S18" s="3"/>
      <c r="T18" s="3"/>
      <c r="U18" s="3"/>
      <c r="V18" s="3"/>
      <c r="W18" s="3"/>
      <c r="X18" s="3"/>
      <c r="Y18" s="1"/>
      <c r="Z18" s="1"/>
    </row>
    <row r="19" spans="1:26" ht="12.75">
      <c r="A19" s="28" t="s">
        <v>10</v>
      </c>
      <c r="B19" s="55" t="str">
        <f>Invulblad!C34</f>
        <v>Verstoring van flora en fauna</v>
      </c>
      <c r="C19" s="45">
        <f>'gewichten criteria'!G23</f>
        <v>0.4</v>
      </c>
      <c r="D19" s="45"/>
      <c r="E19" s="19">
        <f>$C19*Invulblad!I34</f>
        <v>0</v>
      </c>
      <c r="F19" s="20">
        <f>$C19*Invulblad!J34</f>
        <v>0</v>
      </c>
      <c r="G19" s="20">
        <f>$C19*Invulblad!K34</f>
        <v>0</v>
      </c>
      <c r="H19" s="20">
        <f>$C19*Invulblad!L34</f>
        <v>0</v>
      </c>
      <c r="I19" s="20">
        <f>$C19*Invulblad!M34</f>
        <v>0</v>
      </c>
      <c r="J19" s="20">
        <f>$C19*Invulblad!N34</f>
        <v>0</v>
      </c>
      <c r="K19" s="20">
        <f>$C19*Invulblad!O34</f>
        <v>0</v>
      </c>
      <c r="L19" s="23">
        <f>$C19*Invulblad!P34</f>
        <v>0</v>
      </c>
      <c r="M19" s="23">
        <f>$C19*Invulblad!Q34</f>
        <v>0</v>
      </c>
      <c r="N19" s="20">
        <f>$C19*Invulblad!R34</f>
        <v>0</v>
      </c>
      <c r="O19" s="20">
        <f>$C19*Invulblad!S34</f>
        <v>0</v>
      </c>
      <c r="P19" s="20">
        <f>$C19*Invulblad!T34</f>
        <v>0</v>
      </c>
      <c r="Q19" s="20">
        <f>$C19*Invulblad!U34</f>
        <v>0</v>
      </c>
      <c r="R19" s="20">
        <f>$C19*Invulblad!V34</f>
        <v>0</v>
      </c>
      <c r="S19" s="20">
        <f>$C19*Invulblad!W34</f>
        <v>0</v>
      </c>
      <c r="T19" s="20">
        <f>$C19*Invulblad!X34</f>
        <v>0</v>
      </c>
      <c r="U19" s="20">
        <f>$C19*Invulblad!Y34</f>
        <v>0</v>
      </c>
      <c r="V19" s="20">
        <f>$C19*Invulblad!Z34</f>
        <v>0</v>
      </c>
      <c r="W19" s="20">
        <f>$C19*Invulblad!AA34</f>
        <v>0</v>
      </c>
      <c r="X19" s="21">
        <f>$C19*Invulblad!AB34</f>
        <v>0</v>
      </c>
      <c r="Y19" s="1"/>
      <c r="Z19" s="1"/>
    </row>
    <row r="20" spans="1:26" ht="12.75">
      <c r="A20" s="28" t="s">
        <v>11</v>
      </c>
      <c r="B20" s="55" t="str">
        <f>Invulblad!C35</f>
        <v>Effecten op natuurgebieden</v>
      </c>
      <c r="C20" s="52">
        <f>'gewichten criteria'!G24</f>
        <v>0.4</v>
      </c>
      <c r="D20" s="52"/>
      <c r="E20" s="22">
        <f>$C20*Invulblad!I35</f>
        <v>0</v>
      </c>
      <c r="F20" s="23">
        <f>$C20*Invulblad!J35</f>
        <v>0</v>
      </c>
      <c r="G20" s="23">
        <f>$C20*Invulblad!K35</f>
        <v>0</v>
      </c>
      <c r="H20" s="23">
        <f>$C20*Invulblad!L35</f>
        <v>0</v>
      </c>
      <c r="I20" s="23">
        <f>$C20*Invulblad!M35</f>
        <v>0</v>
      </c>
      <c r="J20" s="23">
        <f>$C20*Invulblad!N35</f>
        <v>0</v>
      </c>
      <c r="K20" s="23">
        <f>$C20*Invulblad!O35</f>
        <v>0</v>
      </c>
      <c r="L20" s="23">
        <f>$C20*Invulblad!P35</f>
        <v>0</v>
      </c>
      <c r="M20" s="23">
        <f>$C20*Invulblad!Q35</f>
        <v>0</v>
      </c>
      <c r="N20" s="23">
        <f>$C20*Invulblad!R35</f>
        <v>0</v>
      </c>
      <c r="O20" s="23">
        <f>$C20*Invulblad!S35</f>
        <v>0</v>
      </c>
      <c r="P20" s="23">
        <f>$C20*Invulblad!T35</f>
        <v>0</v>
      </c>
      <c r="Q20" s="23">
        <f>$C20*Invulblad!U35</f>
        <v>0</v>
      </c>
      <c r="R20" s="23">
        <f>$C20*Invulblad!V35</f>
        <v>0</v>
      </c>
      <c r="S20" s="23">
        <f>$C20*Invulblad!W35</f>
        <v>0</v>
      </c>
      <c r="T20" s="23">
        <f>$C20*Invulblad!X35</f>
        <v>0</v>
      </c>
      <c r="U20" s="23">
        <f>$C20*Invulblad!Y35</f>
        <v>0</v>
      </c>
      <c r="V20" s="23">
        <f>$C20*Invulblad!Z35</f>
        <v>0</v>
      </c>
      <c r="W20" s="23">
        <f>$C20*Invulblad!AA35</f>
        <v>0</v>
      </c>
      <c r="X20" s="24">
        <f>$C20*Invulblad!AB35</f>
        <v>0</v>
      </c>
      <c r="Y20" s="1"/>
      <c r="Z20" s="1"/>
    </row>
    <row r="21" spans="1:26" ht="12.75">
      <c r="A21" s="29" t="s">
        <v>7</v>
      </c>
      <c r="B21" s="55" t="str">
        <f>Invulblad!C36</f>
        <v>Effecten op (provinciale) Ecologische hoofdstructuur</v>
      </c>
      <c r="C21" s="52">
        <f>'gewichten criteria'!G25</f>
        <v>0.1</v>
      </c>
      <c r="D21" s="52"/>
      <c r="E21" s="22">
        <f>$C21*Invulblad!I36</f>
        <v>0</v>
      </c>
      <c r="F21" s="23">
        <f>$C21*Invulblad!J36</f>
        <v>0</v>
      </c>
      <c r="G21" s="23">
        <f>$C21*Invulblad!K36</f>
        <v>0</v>
      </c>
      <c r="H21" s="23">
        <f>$C21*Invulblad!L36</f>
        <v>0</v>
      </c>
      <c r="I21" s="23">
        <f>$C21*Invulblad!M36</f>
        <v>0</v>
      </c>
      <c r="J21" s="23">
        <f>$C21*Invulblad!N36</f>
        <v>0</v>
      </c>
      <c r="K21" s="23">
        <f>$C21*Invulblad!O36</f>
        <v>0</v>
      </c>
      <c r="L21" s="23">
        <f>$C21*Invulblad!P36</f>
        <v>0</v>
      </c>
      <c r="M21" s="23">
        <f>$C21*Invulblad!Q36</f>
        <v>0</v>
      </c>
      <c r="N21" s="23">
        <f>$C21*Invulblad!R36</f>
        <v>0</v>
      </c>
      <c r="O21" s="23">
        <f>$C21*Invulblad!S36</f>
        <v>0</v>
      </c>
      <c r="P21" s="23">
        <f>$C21*Invulblad!T36</f>
        <v>0</v>
      </c>
      <c r="Q21" s="23">
        <f>$C21*Invulblad!U36</f>
        <v>0</v>
      </c>
      <c r="R21" s="23">
        <f>$C21*Invulblad!V36</f>
        <v>0</v>
      </c>
      <c r="S21" s="23">
        <f>$C21*Invulblad!W36</f>
        <v>0</v>
      </c>
      <c r="T21" s="23">
        <f>$C21*Invulblad!X36</f>
        <v>0</v>
      </c>
      <c r="U21" s="23">
        <f>$C21*Invulblad!Y36</f>
        <v>0</v>
      </c>
      <c r="V21" s="23">
        <f>$C21*Invulblad!Z36</f>
        <v>0</v>
      </c>
      <c r="W21" s="23">
        <f>$C21*Invulblad!AA36</f>
        <v>0</v>
      </c>
      <c r="X21" s="24">
        <f>$C21*Invulblad!AB36</f>
        <v>0</v>
      </c>
      <c r="Y21" s="1"/>
      <c r="Z21" s="1"/>
    </row>
    <row r="22" spans="1:26" ht="12.75">
      <c r="A22" s="28" t="s">
        <v>6</v>
      </c>
      <c r="B22" s="55" t="str">
        <f>Invulblad!C37</f>
        <v>Verstoring van stiltegebied</v>
      </c>
      <c r="C22" s="46">
        <f>'gewichten criteria'!G26</f>
        <v>0.1</v>
      </c>
      <c r="D22" s="46"/>
      <c r="E22" s="25">
        <f>$C22*Invulblad!I37</f>
        <v>0</v>
      </c>
      <c r="F22" s="26">
        <f>$C22*Invulblad!J37</f>
        <v>0</v>
      </c>
      <c r="G22" s="26">
        <f>$C22*Invulblad!K37</f>
        <v>0</v>
      </c>
      <c r="H22" s="26">
        <f>$C22*Invulblad!L37</f>
        <v>0</v>
      </c>
      <c r="I22" s="26">
        <f>$C22*Invulblad!M37</f>
        <v>0</v>
      </c>
      <c r="J22" s="26">
        <f>$C22*Invulblad!N37</f>
        <v>0</v>
      </c>
      <c r="K22" s="26">
        <f>$C22*Invulblad!O37</f>
        <v>0</v>
      </c>
      <c r="L22" s="23">
        <f>$C22*Invulblad!P37</f>
        <v>0</v>
      </c>
      <c r="M22" s="23">
        <f>$C22*Invulblad!Q37</f>
        <v>0</v>
      </c>
      <c r="N22" s="26">
        <f>$C22*Invulblad!R37</f>
        <v>0</v>
      </c>
      <c r="O22" s="26">
        <f>$C22*Invulblad!S37</f>
        <v>0</v>
      </c>
      <c r="P22" s="26">
        <f>$C22*Invulblad!T37</f>
        <v>0</v>
      </c>
      <c r="Q22" s="26">
        <f>$C22*Invulblad!U37</f>
        <v>0</v>
      </c>
      <c r="R22" s="26">
        <f>$C22*Invulblad!V37</f>
        <v>0</v>
      </c>
      <c r="S22" s="26">
        <f>$C22*Invulblad!W37</f>
        <v>0</v>
      </c>
      <c r="T22" s="26">
        <f>$C22*Invulblad!X37</f>
        <v>0</v>
      </c>
      <c r="U22" s="26">
        <f>$C22*Invulblad!Y37</f>
        <v>0</v>
      </c>
      <c r="V22" s="26">
        <f>$C22*Invulblad!Z37</f>
        <v>0</v>
      </c>
      <c r="W22" s="26">
        <f>$C22*Invulblad!AA37</f>
        <v>0</v>
      </c>
      <c r="X22" s="27">
        <f>$C22*Invulblad!AB37</f>
        <v>0</v>
      </c>
      <c r="Y22" s="1"/>
      <c r="Z22" s="1"/>
    </row>
    <row r="23" spans="1:26" ht="12.75">
      <c r="A23" s="1"/>
      <c r="B23" s="59" t="s">
        <v>2</v>
      </c>
      <c r="C23" s="11" t="str">
        <f>IF(SUM(C19:C22)=1,"juist","onjuist")</f>
        <v>juist</v>
      </c>
      <c r="D23" s="32">
        <f>Invulblad!X10</f>
        <v>0</v>
      </c>
      <c r="E23" s="36">
        <f aca="true" t="shared" si="1" ref="E23:X23">$D23*SUM(E19:E22)</f>
        <v>0</v>
      </c>
      <c r="F23" s="30">
        <f t="shared" si="1"/>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30">
        <f t="shared" si="1"/>
        <v>0</v>
      </c>
      <c r="Q23" s="30">
        <f t="shared" si="1"/>
        <v>0</v>
      </c>
      <c r="R23" s="30">
        <f t="shared" si="1"/>
        <v>0</v>
      </c>
      <c r="S23" s="30">
        <f t="shared" si="1"/>
        <v>0</v>
      </c>
      <c r="T23" s="30">
        <f t="shared" si="1"/>
        <v>0</v>
      </c>
      <c r="U23" s="30">
        <f t="shared" si="1"/>
        <v>0</v>
      </c>
      <c r="V23" s="30">
        <f t="shared" si="1"/>
        <v>0</v>
      </c>
      <c r="W23" s="30">
        <f t="shared" si="1"/>
        <v>0</v>
      </c>
      <c r="X23" s="31">
        <f t="shared" si="1"/>
        <v>0</v>
      </c>
      <c r="Y23" s="14"/>
      <c r="Z23" s="1"/>
    </row>
    <row r="24" spans="1:26" ht="15">
      <c r="A24" s="7" t="s">
        <v>35</v>
      </c>
      <c r="B24" s="60" t="s">
        <v>18</v>
      </c>
      <c r="C24" s="35"/>
      <c r="D24" s="34"/>
      <c r="E24" s="34"/>
      <c r="F24" s="34"/>
      <c r="G24" s="34"/>
      <c r="H24" s="34"/>
      <c r="I24" s="34"/>
      <c r="J24" s="34"/>
      <c r="K24" s="34"/>
      <c r="L24" s="68"/>
      <c r="M24" s="68"/>
      <c r="N24" s="34"/>
      <c r="O24" s="34"/>
      <c r="P24" s="34"/>
      <c r="Q24" s="34"/>
      <c r="R24" s="34"/>
      <c r="S24" s="34"/>
      <c r="T24" s="34"/>
      <c r="U24" s="34"/>
      <c r="V24" s="34"/>
      <c r="W24" s="34"/>
      <c r="X24" s="34"/>
      <c r="Y24" s="14"/>
      <c r="Z24" s="1"/>
    </row>
    <row r="25" spans="1:26" ht="12.75">
      <c r="A25" s="28" t="s">
        <v>10</v>
      </c>
      <c r="B25" s="55" t="str">
        <f>Invulblad!C40</f>
        <v>Beïnvloeding van archeologische waarden</v>
      </c>
      <c r="C25" s="45">
        <f>'gewichten criteria'!G29</f>
        <v>0.4</v>
      </c>
      <c r="D25" s="16"/>
      <c r="E25" s="19">
        <f>$C25*Invulblad!I40</f>
        <v>0</v>
      </c>
      <c r="F25" s="20">
        <f>$C25*Invulblad!J40</f>
        <v>0</v>
      </c>
      <c r="G25" s="20">
        <f>$C25*Invulblad!K40</f>
        <v>0</v>
      </c>
      <c r="H25" s="20">
        <f>$C25*Invulblad!L40</f>
        <v>0</v>
      </c>
      <c r="I25" s="20">
        <f>$C25*Invulblad!M40</f>
        <v>0</v>
      </c>
      <c r="J25" s="20">
        <f>$C25*Invulblad!N40</f>
        <v>0</v>
      </c>
      <c r="K25" s="20">
        <f>$C25*Invulblad!O40</f>
        <v>0</v>
      </c>
      <c r="L25" s="23">
        <f>$C25*Invulblad!P40</f>
        <v>0</v>
      </c>
      <c r="M25" s="23">
        <f>$C25*Invulblad!Q40</f>
        <v>0</v>
      </c>
      <c r="N25" s="20">
        <f>$C25*Invulblad!R40</f>
        <v>0</v>
      </c>
      <c r="O25" s="20">
        <f>$C25*Invulblad!S40</f>
        <v>0</v>
      </c>
      <c r="P25" s="20">
        <f>$C25*Invulblad!T40</f>
        <v>0</v>
      </c>
      <c r="Q25" s="20">
        <f>$C25*Invulblad!U40</f>
        <v>0</v>
      </c>
      <c r="R25" s="20">
        <f>$C25*Invulblad!V40</f>
        <v>0</v>
      </c>
      <c r="S25" s="20">
        <f>$C25*Invulblad!W40</f>
        <v>0</v>
      </c>
      <c r="T25" s="20">
        <f>$C25*Invulblad!X40</f>
        <v>0</v>
      </c>
      <c r="U25" s="20">
        <f>$C25*Invulblad!Y40</f>
        <v>0</v>
      </c>
      <c r="V25" s="20">
        <f>$C25*Invulblad!Z40</f>
        <v>0</v>
      </c>
      <c r="W25" s="20">
        <f>$C25*Invulblad!AA40</f>
        <v>0</v>
      </c>
      <c r="X25" s="21">
        <f>$C25*Invulblad!AB40</f>
        <v>0</v>
      </c>
      <c r="Y25" s="14"/>
      <c r="Z25" s="1"/>
    </row>
    <row r="26" spans="1:26" ht="12.75">
      <c r="A26" s="29" t="s">
        <v>11</v>
      </c>
      <c r="B26" s="55" t="str">
        <f>Invulblad!C41</f>
        <v>Beïnvloeding van cultuurhistorische waarden</v>
      </c>
      <c r="C26" s="52">
        <f>'gewichten criteria'!G30</f>
        <v>0.4</v>
      </c>
      <c r="D26" s="17"/>
      <c r="E26" s="22">
        <f>$C26*Invulblad!I41</f>
        <v>0</v>
      </c>
      <c r="F26" s="23">
        <f>$C26*Invulblad!J41</f>
        <v>0</v>
      </c>
      <c r="G26" s="23">
        <f>$C26*Invulblad!K41</f>
        <v>0</v>
      </c>
      <c r="H26" s="23">
        <f>$C26*Invulblad!L41</f>
        <v>0</v>
      </c>
      <c r="I26" s="23">
        <f>$C26*Invulblad!M41</f>
        <v>0</v>
      </c>
      <c r="J26" s="23">
        <f>$C26*Invulblad!N41</f>
        <v>0</v>
      </c>
      <c r="K26" s="23">
        <f>$C26*Invulblad!O41</f>
        <v>0</v>
      </c>
      <c r="L26" s="23">
        <f>$C26*Invulblad!P41</f>
        <v>0</v>
      </c>
      <c r="M26" s="23">
        <f>$C26*Invulblad!Q41</f>
        <v>0</v>
      </c>
      <c r="N26" s="23">
        <f>$C26*Invulblad!R41</f>
        <v>0</v>
      </c>
      <c r="O26" s="23">
        <f>$C26*Invulblad!S41</f>
        <v>0</v>
      </c>
      <c r="P26" s="23">
        <f>$C26*Invulblad!T41</f>
        <v>0</v>
      </c>
      <c r="Q26" s="23">
        <f>$C26*Invulblad!U41</f>
        <v>0</v>
      </c>
      <c r="R26" s="23">
        <f>$C26*Invulblad!V41</f>
        <v>0</v>
      </c>
      <c r="S26" s="23">
        <f>$C26*Invulblad!W41</f>
        <v>0</v>
      </c>
      <c r="T26" s="23">
        <f>$C26*Invulblad!X41</f>
        <v>0</v>
      </c>
      <c r="U26" s="23">
        <f>$C26*Invulblad!Y41</f>
        <v>0</v>
      </c>
      <c r="V26" s="23">
        <f>$C26*Invulblad!Z41</f>
        <v>0</v>
      </c>
      <c r="W26" s="23">
        <f>$C26*Invulblad!AA41</f>
        <v>0</v>
      </c>
      <c r="X26" s="24">
        <f>$C26*Invulblad!AB41</f>
        <v>0</v>
      </c>
      <c r="Y26" s="1"/>
      <c r="Z26" s="1"/>
    </row>
    <row r="27" spans="1:26" ht="12.75">
      <c r="A27" s="28" t="s">
        <v>7</v>
      </c>
      <c r="B27" s="55" t="str">
        <f>Invulblad!C42</f>
        <v>Beïnvloeding van aardkundige waarden</v>
      </c>
      <c r="C27" s="46">
        <f>'gewichten criteria'!G31</f>
        <v>0.2</v>
      </c>
      <c r="D27" s="18"/>
      <c r="E27" s="25">
        <f>$C27*Invulblad!I42</f>
        <v>0</v>
      </c>
      <c r="F27" s="26">
        <f>$C27*Invulblad!J42</f>
        <v>0</v>
      </c>
      <c r="G27" s="26">
        <f>$C27*Invulblad!K42</f>
        <v>0</v>
      </c>
      <c r="H27" s="26">
        <f>$C27*Invulblad!L42</f>
        <v>0</v>
      </c>
      <c r="I27" s="26">
        <f>$C27*Invulblad!M42</f>
        <v>0</v>
      </c>
      <c r="J27" s="26">
        <f>$C27*Invulblad!N42</f>
        <v>0</v>
      </c>
      <c r="K27" s="26">
        <f>$C27*Invulblad!O42</f>
        <v>0</v>
      </c>
      <c r="L27" s="23">
        <f>$C27*Invulblad!P42</f>
        <v>0</v>
      </c>
      <c r="M27" s="23">
        <f>$C27*Invulblad!Q42</f>
        <v>0</v>
      </c>
      <c r="N27" s="26">
        <f>$C27*Invulblad!R42</f>
        <v>0</v>
      </c>
      <c r="O27" s="26">
        <f>$C27*Invulblad!S42</f>
        <v>0</v>
      </c>
      <c r="P27" s="26">
        <f>$C27*Invulblad!T42</f>
        <v>0</v>
      </c>
      <c r="Q27" s="26">
        <f>$C27*Invulblad!U42</f>
        <v>0</v>
      </c>
      <c r="R27" s="26">
        <f>$C27*Invulblad!V42</f>
        <v>0</v>
      </c>
      <c r="S27" s="26">
        <f>$C27*Invulblad!W42</f>
        <v>0</v>
      </c>
      <c r="T27" s="26">
        <f>$C27*Invulblad!X42</f>
        <v>0</v>
      </c>
      <c r="U27" s="26">
        <f>$C27*Invulblad!Y42</f>
        <v>0</v>
      </c>
      <c r="V27" s="26">
        <f>$C27*Invulblad!Z42</f>
        <v>0</v>
      </c>
      <c r="W27" s="26">
        <f>$C27*Invulblad!AA42</f>
        <v>0</v>
      </c>
      <c r="X27" s="27">
        <f>$C27*Invulblad!AB42</f>
        <v>0</v>
      </c>
      <c r="Y27" s="1"/>
      <c r="Z27" s="1"/>
    </row>
    <row r="28" spans="1:26" ht="12.75">
      <c r="A28" s="1"/>
      <c r="B28" s="59" t="s">
        <v>2</v>
      </c>
      <c r="C28" s="11" t="str">
        <f>IF(SUM(C25:C27)=1,"juist","onjuist")</f>
        <v>juist</v>
      </c>
      <c r="D28" s="32">
        <f>Invulblad!X11</f>
        <v>0</v>
      </c>
      <c r="E28" s="36">
        <f aca="true" t="shared" si="2" ref="E28:X28">$D28*SUM(E25:E27)</f>
        <v>0</v>
      </c>
      <c r="F28" s="30">
        <f t="shared" si="2"/>
        <v>0</v>
      </c>
      <c r="G28" s="30">
        <f t="shared" si="2"/>
        <v>0</v>
      </c>
      <c r="H28" s="30">
        <f t="shared" si="2"/>
        <v>0</v>
      </c>
      <c r="I28" s="30">
        <f t="shared" si="2"/>
        <v>0</v>
      </c>
      <c r="J28" s="30">
        <f t="shared" si="2"/>
        <v>0</v>
      </c>
      <c r="K28" s="30">
        <f t="shared" si="2"/>
        <v>0</v>
      </c>
      <c r="L28" s="30">
        <f t="shared" si="2"/>
        <v>0</v>
      </c>
      <c r="M28" s="30">
        <f t="shared" si="2"/>
        <v>0</v>
      </c>
      <c r="N28" s="30">
        <f t="shared" si="2"/>
        <v>0</v>
      </c>
      <c r="O28" s="30">
        <f t="shared" si="2"/>
        <v>0</v>
      </c>
      <c r="P28" s="30">
        <f t="shared" si="2"/>
        <v>0</v>
      </c>
      <c r="Q28" s="30">
        <f t="shared" si="2"/>
        <v>0</v>
      </c>
      <c r="R28" s="30">
        <f t="shared" si="2"/>
        <v>0</v>
      </c>
      <c r="S28" s="30">
        <f t="shared" si="2"/>
        <v>0</v>
      </c>
      <c r="T28" s="30">
        <f t="shared" si="2"/>
        <v>0</v>
      </c>
      <c r="U28" s="30">
        <f t="shared" si="2"/>
        <v>0</v>
      </c>
      <c r="V28" s="30">
        <f t="shared" si="2"/>
        <v>0</v>
      </c>
      <c r="W28" s="30">
        <f t="shared" si="2"/>
        <v>0</v>
      </c>
      <c r="X28" s="31">
        <f t="shared" si="2"/>
        <v>0</v>
      </c>
      <c r="Y28" s="1"/>
      <c r="Z28" s="1"/>
    </row>
    <row r="29" spans="1:26" ht="15">
      <c r="A29" s="7" t="s">
        <v>36</v>
      </c>
      <c r="B29" s="60" t="s">
        <v>19</v>
      </c>
      <c r="C29" s="1"/>
      <c r="D29" s="1"/>
      <c r="E29" s="3"/>
      <c r="F29" s="3"/>
      <c r="G29" s="3"/>
      <c r="H29" s="3"/>
      <c r="I29" s="3"/>
      <c r="J29" s="3"/>
      <c r="K29" s="3"/>
      <c r="L29" s="67"/>
      <c r="M29" s="67"/>
      <c r="N29" s="3"/>
      <c r="O29" s="3"/>
      <c r="P29" s="3"/>
      <c r="Q29" s="3"/>
      <c r="R29" s="3"/>
      <c r="S29" s="3"/>
      <c r="T29" s="3"/>
      <c r="U29" s="3"/>
      <c r="V29" s="3"/>
      <c r="W29" s="3"/>
      <c r="X29" s="3"/>
      <c r="Y29" s="1"/>
      <c r="Z29" s="1"/>
    </row>
    <row r="30" spans="1:26" ht="12.75">
      <c r="A30" s="28" t="s">
        <v>10</v>
      </c>
      <c r="B30" s="55" t="str">
        <f>Invulblad!C45</f>
        <v>Verstoring van woongenot</v>
      </c>
      <c r="C30" s="45">
        <f>'gewichten criteria'!G34</f>
        <v>0.4</v>
      </c>
      <c r="D30" s="39"/>
      <c r="E30" s="19">
        <f>$C30*Invulblad!I45</f>
        <v>0</v>
      </c>
      <c r="F30" s="20">
        <f>$C30*Invulblad!J45</f>
        <v>0</v>
      </c>
      <c r="G30" s="20">
        <f>$C30*Invulblad!K45</f>
        <v>0</v>
      </c>
      <c r="H30" s="20">
        <f>$C30*Invulblad!L45</f>
        <v>0</v>
      </c>
      <c r="I30" s="20">
        <f>$C30*Invulblad!M45</f>
        <v>0</v>
      </c>
      <c r="J30" s="20">
        <f>$C30*Invulblad!N45</f>
        <v>0</v>
      </c>
      <c r="K30" s="20">
        <f>$C30*Invulblad!O45</f>
        <v>0</v>
      </c>
      <c r="L30" s="23">
        <f>$C30*Invulblad!P45</f>
        <v>0</v>
      </c>
      <c r="M30" s="23">
        <f>$C30*Invulblad!Q45</f>
        <v>0</v>
      </c>
      <c r="N30" s="20">
        <f>$C30*Invulblad!R45</f>
        <v>0</v>
      </c>
      <c r="O30" s="20">
        <f>$C30*Invulblad!S45</f>
        <v>0</v>
      </c>
      <c r="P30" s="20">
        <f>$C30*Invulblad!T45</f>
        <v>0</v>
      </c>
      <c r="Q30" s="20">
        <f>$C30*Invulblad!U45</f>
        <v>0</v>
      </c>
      <c r="R30" s="20">
        <f>$C30*Invulblad!V45</f>
        <v>0</v>
      </c>
      <c r="S30" s="20">
        <f>$C30*Invulblad!W45</f>
        <v>0</v>
      </c>
      <c r="T30" s="20">
        <f>$C30*Invulblad!X45</f>
        <v>0</v>
      </c>
      <c r="U30" s="20">
        <f>$C30*Invulblad!Y45</f>
        <v>0</v>
      </c>
      <c r="V30" s="20">
        <f>$C30*Invulblad!Z45</f>
        <v>0</v>
      </c>
      <c r="W30" s="20">
        <f>$C30*Invulblad!AA45</f>
        <v>0</v>
      </c>
      <c r="X30" s="21">
        <f>$C30*Invulblad!AB45</f>
        <v>0</v>
      </c>
      <c r="Y30" s="1"/>
      <c r="Z30" s="1"/>
    </row>
    <row r="31" spans="1:26" ht="12.75">
      <c r="A31" s="28" t="s">
        <v>11</v>
      </c>
      <c r="B31" s="55" t="str">
        <f>Invulblad!C46</f>
        <v>Effecten op recreatie</v>
      </c>
      <c r="C31" s="52">
        <f>'gewichten criteria'!G35</f>
        <v>0.4</v>
      </c>
      <c r="D31" s="41"/>
      <c r="E31" s="22">
        <f>$C31*Invulblad!I46</f>
        <v>0</v>
      </c>
      <c r="F31" s="23">
        <f>$C31*Invulblad!J46</f>
        <v>0</v>
      </c>
      <c r="G31" s="23">
        <f>$C31*Invulblad!K46</f>
        <v>0</v>
      </c>
      <c r="H31" s="23">
        <f>$C31*Invulblad!L46</f>
        <v>0</v>
      </c>
      <c r="I31" s="23">
        <f>$C31*Invulblad!M46</f>
        <v>0</v>
      </c>
      <c r="J31" s="23">
        <f>$C31*Invulblad!N46</f>
        <v>0</v>
      </c>
      <c r="K31" s="23">
        <f>$C31*Invulblad!O46</f>
        <v>0</v>
      </c>
      <c r="L31" s="23">
        <f>$C31*Invulblad!P46</f>
        <v>0</v>
      </c>
      <c r="M31" s="23">
        <f>$C31*Invulblad!Q46</f>
        <v>0</v>
      </c>
      <c r="N31" s="23">
        <f>$C31*Invulblad!R46</f>
        <v>0</v>
      </c>
      <c r="O31" s="23">
        <f>$C31*Invulblad!S46</f>
        <v>0</v>
      </c>
      <c r="P31" s="23">
        <f>$C31*Invulblad!T46</f>
        <v>0</v>
      </c>
      <c r="Q31" s="23">
        <f>$C31*Invulblad!U46</f>
        <v>0</v>
      </c>
      <c r="R31" s="23">
        <f>$C31*Invulblad!V46</f>
        <v>0</v>
      </c>
      <c r="S31" s="23">
        <f>$C31*Invulblad!W46</f>
        <v>0</v>
      </c>
      <c r="T31" s="23">
        <f>$C31*Invulblad!X46</f>
        <v>0</v>
      </c>
      <c r="U31" s="23">
        <f>$C31*Invulblad!Y46</f>
        <v>0</v>
      </c>
      <c r="V31" s="23">
        <f>$C31*Invulblad!Z46</f>
        <v>0</v>
      </c>
      <c r="W31" s="23">
        <f>$C31*Invulblad!AA46</f>
        <v>0</v>
      </c>
      <c r="X31" s="24">
        <f>$C31*Invulblad!AB46</f>
        <v>0</v>
      </c>
      <c r="Y31" s="1"/>
      <c r="Z31" s="1"/>
    </row>
    <row r="32" spans="1:26" ht="13.5" customHeight="1">
      <c r="A32" s="29" t="s">
        <v>7</v>
      </c>
      <c r="B32" s="55" t="str">
        <f>Invulblad!C47</f>
        <v>Beïnvloeding van verkeersveiligheid</v>
      </c>
      <c r="C32" s="46">
        <f>'gewichten criteria'!G36</f>
        <v>0.2</v>
      </c>
      <c r="D32" s="40"/>
      <c r="E32" s="25">
        <f>$C32*Invulblad!I47</f>
        <v>0</v>
      </c>
      <c r="F32" s="26">
        <f>$C32*Invulblad!J47</f>
        <v>0</v>
      </c>
      <c r="G32" s="26">
        <f>$C32*Invulblad!K47</f>
        <v>0</v>
      </c>
      <c r="H32" s="26">
        <f>$C32*Invulblad!L47</f>
        <v>0</v>
      </c>
      <c r="I32" s="26">
        <f>$C32*Invulblad!M47</f>
        <v>0</v>
      </c>
      <c r="J32" s="26">
        <f>$C32*Invulblad!N47</f>
        <v>0</v>
      </c>
      <c r="K32" s="26">
        <f>$C32*Invulblad!O47</f>
        <v>0</v>
      </c>
      <c r="L32" s="23">
        <f>$C32*Invulblad!P47</f>
        <v>0</v>
      </c>
      <c r="M32" s="23">
        <f>$C32*Invulblad!Q47</f>
        <v>0</v>
      </c>
      <c r="N32" s="26">
        <f>$C32*Invulblad!R47</f>
        <v>0</v>
      </c>
      <c r="O32" s="26">
        <f>$C32*Invulblad!S47</f>
        <v>0</v>
      </c>
      <c r="P32" s="26">
        <f>$C32*Invulblad!T47</f>
        <v>0</v>
      </c>
      <c r="Q32" s="26">
        <f>$C32*Invulblad!U47</f>
        <v>0</v>
      </c>
      <c r="R32" s="26">
        <f>$C32*Invulblad!V47</f>
        <v>0</v>
      </c>
      <c r="S32" s="26">
        <f>$C32*Invulblad!W47</f>
        <v>0</v>
      </c>
      <c r="T32" s="26">
        <f>$C32*Invulblad!X47</f>
        <v>0</v>
      </c>
      <c r="U32" s="26">
        <f>$C32*Invulblad!Y47</f>
        <v>0</v>
      </c>
      <c r="V32" s="26">
        <f>$C32*Invulblad!Z47</f>
        <v>0</v>
      </c>
      <c r="W32" s="26">
        <f>$C32*Invulblad!AA47</f>
        <v>0</v>
      </c>
      <c r="X32" s="27">
        <f>$C32*Invulblad!AB47</f>
        <v>0</v>
      </c>
      <c r="Y32" s="1"/>
      <c r="Z32" s="1"/>
    </row>
    <row r="33" spans="1:26" ht="13.5" customHeight="1">
      <c r="A33" s="4"/>
      <c r="B33" s="61" t="s">
        <v>2</v>
      </c>
      <c r="C33" s="11" t="str">
        <f>IF(SUM(C30:C32)=1,"juist","onjuist")</f>
        <v>juist</v>
      </c>
      <c r="D33" s="32">
        <f>Invulblad!X12</f>
        <v>0</v>
      </c>
      <c r="E33" s="36">
        <f aca="true" t="shared" si="3" ref="E33:X33">$D33*SUM(E30:E32)</f>
        <v>0</v>
      </c>
      <c r="F33" s="30">
        <f t="shared" si="3"/>
        <v>0</v>
      </c>
      <c r="G33" s="30">
        <f t="shared" si="3"/>
        <v>0</v>
      </c>
      <c r="H33" s="30">
        <f t="shared" si="3"/>
        <v>0</v>
      </c>
      <c r="I33" s="30">
        <f t="shared" si="3"/>
        <v>0</v>
      </c>
      <c r="J33" s="30">
        <f t="shared" si="3"/>
        <v>0</v>
      </c>
      <c r="K33" s="30">
        <f t="shared" si="3"/>
        <v>0</v>
      </c>
      <c r="L33" s="30">
        <f t="shared" si="3"/>
        <v>0</v>
      </c>
      <c r="M33" s="30">
        <f t="shared" si="3"/>
        <v>0</v>
      </c>
      <c r="N33" s="30">
        <f t="shared" si="3"/>
        <v>0</v>
      </c>
      <c r="O33" s="30">
        <f t="shared" si="3"/>
        <v>0</v>
      </c>
      <c r="P33" s="30">
        <f t="shared" si="3"/>
        <v>0</v>
      </c>
      <c r="Q33" s="30">
        <f t="shared" si="3"/>
        <v>0</v>
      </c>
      <c r="R33" s="30">
        <f t="shared" si="3"/>
        <v>0</v>
      </c>
      <c r="S33" s="30">
        <f t="shared" si="3"/>
        <v>0</v>
      </c>
      <c r="T33" s="30">
        <f t="shared" si="3"/>
        <v>0</v>
      </c>
      <c r="U33" s="30">
        <f t="shared" si="3"/>
        <v>0</v>
      </c>
      <c r="V33" s="30">
        <f t="shared" si="3"/>
        <v>0</v>
      </c>
      <c r="W33" s="30">
        <f t="shared" si="3"/>
        <v>0</v>
      </c>
      <c r="X33" s="31">
        <f t="shared" si="3"/>
        <v>0</v>
      </c>
      <c r="Y33" s="1"/>
      <c r="Z33" s="1"/>
    </row>
    <row r="34" spans="1:26" ht="13.5" customHeight="1">
      <c r="A34" s="7" t="s">
        <v>37</v>
      </c>
      <c r="B34" s="60" t="s">
        <v>20</v>
      </c>
      <c r="C34" s="11"/>
      <c r="D34" s="37"/>
      <c r="E34" s="38"/>
      <c r="F34" s="38"/>
      <c r="G34" s="38"/>
      <c r="H34" s="38"/>
      <c r="I34" s="38"/>
      <c r="J34" s="38"/>
      <c r="K34" s="38"/>
      <c r="L34" s="69"/>
      <c r="M34" s="69"/>
      <c r="N34" s="38"/>
      <c r="O34" s="38"/>
      <c r="P34" s="38"/>
      <c r="Q34" s="38"/>
      <c r="R34" s="38"/>
      <c r="S34" s="38"/>
      <c r="T34" s="38"/>
      <c r="U34" s="38"/>
      <c r="V34" s="38"/>
      <c r="W34" s="38"/>
      <c r="X34" s="38"/>
      <c r="Y34" s="1"/>
      <c r="Z34" s="1"/>
    </row>
    <row r="35" spans="1:26" ht="13.5" customHeight="1">
      <c r="A35" s="28" t="s">
        <v>10</v>
      </c>
      <c r="B35" s="55" t="str">
        <f>Invulblad!C50</f>
        <v>Kansen voor ruimtelijke ontwikkeling</v>
      </c>
      <c r="C35" s="199">
        <f>'gewichten criteria'!G39</f>
        <v>1</v>
      </c>
      <c r="D35" s="45"/>
      <c r="E35" s="19">
        <f>$C35*Invulblad!I50</f>
        <v>0</v>
      </c>
      <c r="F35" s="20">
        <f>$C35*Invulblad!J50</f>
        <v>0</v>
      </c>
      <c r="G35" s="20">
        <f>$C35*Invulblad!K50</f>
        <v>0</v>
      </c>
      <c r="H35" s="20">
        <f>$C35*Invulblad!L50</f>
        <v>0</v>
      </c>
      <c r="I35" s="20">
        <f>$C35*Invulblad!M50</f>
        <v>0</v>
      </c>
      <c r="J35" s="20">
        <f>$C35*Invulblad!N50</f>
        <v>0</v>
      </c>
      <c r="K35" s="20">
        <f>$C35*Invulblad!O50</f>
        <v>0</v>
      </c>
      <c r="L35" s="23">
        <f>$C35*Invulblad!P50</f>
        <v>0</v>
      </c>
      <c r="M35" s="23">
        <f>$C35*Invulblad!Q50</f>
        <v>0</v>
      </c>
      <c r="N35" s="20">
        <f>$C35*Invulblad!R50</f>
        <v>0</v>
      </c>
      <c r="O35" s="20">
        <f>$C35*Invulblad!S50</f>
        <v>0</v>
      </c>
      <c r="P35" s="20">
        <f>$C35*Invulblad!T50</f>
        <v>0</v>
      </c>
      <c r="Q35" s="20">
        <f>$C35*Invulblad!U50</f>
        <v>0</v>
      </c>
      <c r="R35" s="20">
        <f>$C35*Invulblad!V50</f>
        <v>0</v>
      </c>
      <c r="S35" s="20">
        <f>$C35*Invulblad!W50</f>
        <v>0</v>
      </c>
      <c r="T35" s="20">
        <f>$C35*Invulblad!X50</f>
        <v>0</v>
      </c>
      <c r="U35" s="20">
        <f>$C35*Invulblad!Y50</f>
        <v>0</v>
      </c>
      <c r="V35" s="20">
        <f>$C35*Invulblad!Z50</f>
        <v>0</v>
      </c>
      <c r="W35" s="20">
        <f>$C35*Invulblad!AA50</f>
        <v>0</v>
      </c>
      <c r="X35" s="21">
        <f>$C35*Invulblad!AB50</f>
        <v>0</v>
      </c>
      <c r="Y35" s="1"/>
      <c r="Z35" s="1"/>
    </row>
    <row r="36" spans="1:26" ht="13.5" customHeight="1">
      <c r="A36" s="4"/>
      <c r="B36" s="59" t="s">
        <v>2</v>
      </c>
      <c r="C36" s="11" t="str">
        <f>IF(SUM(C35:C35)=1,"juist","onjuist")</f>
        <v>juist</v>
      </c>
      <c r="D36" s="32">
        <f>Invulblad!X13</f>
        <v>0</v>
      </c>
      <c r="E36" s="36">
        <f aca="true" t="shared" si="4" ref="E36:X36">$D36*SUM(E35:E35)</f>
        <v>0</v>
      </c>
      <c r="F36" s="30">
        <f t="shared" si="4"/>
        <v>0</v>
      </c>
      <c r="G36" s="30">
        <f t="shared" si="4"/>
        <v>0</v>
      </c>
      <c r="H36" s="30">
        <f t="shared" si="4"/>
        <v>0</v>
      </c>
      <c r="I36" s="30">
        <f t="shared" si="4"/>
        <v>0</v>
      </c>
      <c r="J36" s="30">
        <f t="shared" si="4"/>
        <v>0</v>
      </c>
      <c r="K36" s="30">
        <f t="shared" si="4"/>
        <v>0</v>
      </c>
      <c r="L36" s="30">
        <f t="shared" si="4"/>
        <v>0</v>
      </c>
      <c r="M36" s="30">
        <f t="shared" si="4"/>
        <v>0</v>
      </c>
      <c r="N36" s="30">
        <f t="shared" si="4"/>
        <v>0</v>
      </c>
      <c r="O36" s="30">
        <f t="shared" si="4"/>
        <v>0</v>
      </c>
      <c r="P36" s="30">
        <f t="shared" si="4"/>
        <v>0</v>
      </c>
      <c r="Q36" s="30">
        <f t="shared" si="4"/>
        <v>0</v>
      </c>
      <c r="R36" s="30">
        <f t="shared" si="4"/>
        <v>0</v>
      </c>
      <c r="S36" s="30">
        <f t="shared" si="4"/>
        <v>0</v>
      </c>
      <c r="T36" s="30">
        <f t="shared" si="4"/>
        <v>0</v>
      </c>
      <c r="U36" s="30">
        <f t="shared" si="4"/>
        <v>0</v>
      </c>
      <c r="V36" s="30">
        <f t="shared" si="4"/>
        <v>0</v>
      </c>
      <c r="W36" s="30">
        <f t="shared" si="4"/>
        <v>0</v>
      </c>
      <c r="X36" s="31">
        <f t="shared" si="4"/>
        <v>0</v>
      </c>
      <c r="Y36" s="1"/>
      <c r="Z36" s="1"/>
    </row>
    <row r="37" spans="1:26" ht="13.5" customHeight="1">
      <c r="A37" s="7" t="s">
        <v>38</v>
      </c>
      <c r="B37" s="60" t="s">
        <v>44</v>
      </c>
      <c r="C37" s="11"/>
      <c r="D37" s="37"/>
      <c r="E37" s="38"/>
      <c r="F37" s="38"/>
      <c r="G37" s="38"/>
      <c r="H37" s="38"/>
      <c r="I37" s="38"/>
      <c r="J37" s="38"/>
      <c r="K37" s="38"/>
      <c r="L37" s="38"/>
      <c r="M37" s="38"/>
      <c r="N37" s="38"/>
      <c r="O37" s="38"/>
      <c r="P37" s="38"/>
      <c r="Q37" s="38"/>
      <c r="R37" s="38"/>
      <c r="S37" s="38"/>
      <c r="T37" s="38"/>
      <c r="U37" s="38"/>
      <c r="V37" s="38"/>
      <c r="W37" s="38"/>
      <c r="X37" s="38"/>
      <c r="Y37" s="1"/>
      <c r="Z37" s="1"/>
    </row>
    <row r="38" spans="1:26" ht="13.5" customHeight="1">
      <c r="A38" s="28" t="s">
        <v>10</v>
      </c>
      <c r="B38" s="55" t="str">
        <f>Invulblad!C53</f>
        <v>depotligging in relatie tot baggerspecieaanbod</v>
      </c>
      <c r="C38" s="199">
        <f>'gewichten criteria'!G42</f>
        <v>1</v>
      </c>
      <c r="D38" s="63"/>
      <c r="E38" s="64">
        <f>$C38*Invulblad!I53</f>
        <v>0</v>
      </c>
      <c r="F38" s="65">
        <f>$C38*Invulblad!J53</f>
        <v>0</v>
      </c>
      <c r="G38" s="65">
        <f>$C38*Invulblad!K53</f>
        <v>0</v>
      </c>
      <c r="H38" s="65">
        <f>$C38*Invulblad!L53</f>
        <v>0</v>
      </c>
      <c r="I38" s="65">
        <f>$C38*Invulblad!M53</f>
        <v>0</v>
      </c>
      <c r="J38" s="65">
        <f>$C38*Invulblad!N53</f>
        <v>0</v>
      </c>
      <c r="K38" s="65">
        <f>$C38*Invulblad!O53</f>
        <v>0</v>
      </c>
      <c r="L38" s="65">
        <f>$C38*Invulblad!P53</f>
        <v>0</v>
      </c>
      <c r="M38" s="65">
        <f>$C38*Invulblad!Q53</f>
        <v>0</v>
      </c>
      <c r="N38" s="65">
        <f>$C38*Invulblad!R53</f>
        <v>0</v>
      </c>
      <c r="O38" s="65">
        <f>$C38*Invulblad!S53</f>
        <v>0</v>
      </c>
      <c r="P38" s="65">
        <f>$C38*Invulblad!T53</f>
        <v>0</v>
      </c>
      <c r="Q38" s="65">
        <f>$C38*Invulblad!U53</f>
        <v>0</v>
      </c>
      <c r="R38" s="65">
        <f>$C38*Invulblad!V53</f>
        <v>0</v>
      </c>
      <c r="S38" s="65">
        <f>$C38*Invulblad!W53</f>
        <v>0</v>
      </c>
      <c r="T38" s="65">
        <f>$C38*Invulblad!X53</f>
        <v>0</v>
      </c>
      <c r="U38" s="65">
        <f>$C38*Invulblad!Y53</f>
        <v>0</v>
      </c>
      <c r="V38" s="65">
        <f>$C38*Invulblad!Z53</f>
        <v>0</v>
      </c>
      <c r="W38" s="65">
        <f>$C38*Invulblad!AA53</f>
        <v>0</v>
      </c>
      <c r="X38" s="66">
        <f>$C38*Invulblad!AB53</f>
        <v>0</v>
      </c>
      <c r="Y38" s="1"/>
      <c r="Z38" s="1"/>
    </row>
    <row r="39" spans="1:26" ht="13.5" customHeight="1">
      <c r="A39" s="4"/>
      <c r="B39" s="59" t="s">
        <v>2</v>
      </c>
      <c r="C39" s="11" t="str">
        <f>IF(SUM(C38:C38)=1,"juist","onjuist")</f>
        <v>juist</v>
      </c>
      <c r="D39" s="32">
        <f>Invulblad!X14</f>
        <v>0</v>
      </c>
      <c r="E39" s="36">
        <f aca="true" t="shared" si="5" ref="E39:X39">$D39*E38</f>
        <v>0</v>
      </c>
      <c r="F39" s="30">
        <f t="shared" si="5"/>
        <v>0</v>
      </c>
      <c r="G39" s="30">
        <f t="shared" si="5"/>
        <v>0</v>
      </c>
      <c r="H39" s="30">
        <f t="shared" si="5"/>
        <v>0</v>
      </c>
      <c r="I39" s="30">
        <f t="shared" si="5"/>
        <v>0</v>
      </c>
      <c r="J39" s="30">
        <f t="shared" si="5"/>
        <v>0</v>
      </c>
      <c r="K39" s="30">
        <f t="shared" si="5"/>
        <v>0</v>
      </c>
      <c r="L39" s="30">
        <f t="shared" si="5"/>
        <v>0</v>
      </c>
      <c r="M39" s="30">
        <f t="shared" si="5"/>
        <v>0</v>
      </c>
      <c r="N39" s="30">
        <f t="shared" si="5"/>
        <v>0</v>
      </c>
      <c r="O39" s="30">
        <f t="shared" si="5"/>
        <v>0</v>
      </c>
      <c r="P39" s="30">
        <f t="shared" si="5"/>
        <v>0</v>
      </c>
      <c r="Q39" s="30">
        <f t="shared" si="5"/>
        <v>0</v>
      </c>
      <c r="R39" s="30">
        <f t="shared" si="5"/>
        <v>0</v>
      </c>
      <c r="S39" s="30">
        <f t="shared" si="5"/>
        <v>0</v>
      </c>
      <c r="T39" s="30">
        <f t="shared" si="5"/>
        <v>0</v>
      </c>
      <c r="U39" s="30">
        <f t="shared" si="5"/>
        <v>0</v>
      </c>
      <c r="V39" s="30">
        <f t="shared" si="5"/>
        <v>0</v>
      </c>
      <c r="W39" s="30">
        <f t="shared" si="5"/>
        <v>0</v>
      </c>
      <c r="X39" s="31">
        <f t="shared" si="5"/>
        <v>0</v>
      </c>
      <c r="Y39" s="1"/>
      <c r="Z39" s="1"/>
    </row>
    <row r="40" spans="1:26" ht="12.75">
      <c r="A40" s="1"/>
      <c r="B40" s="55"/>
      <c r="C40" s="1"/>
      <c r="D40" s="1"/>
      <c r="E40" s="3"/>
      <c r="F40" s="3"/>
      <c r="G40" s="3"/>
      <c r="H40" s="3"/>
      <c r="I40" s="3"/>
      <c r="J40" s="3"/>
      <c r="K40" s="3"/>
      <c r="L40" s="3"/>
      <c r="M40" s="3"/>
      <c r="N40" s="3"/>
      <c r="O40" s="3"/>
      <c r="P40" s="3"/>
      <c r="Q40" s="3"/>
      <c r="R40" s="3"/>
      <c r="S40" s="3"/>
      <c r="T40" s="3"/>
      <c r="U40" s="3"/>
      <c r="V40" s="3"/>
      <c r="W40" s="3"/>
      <c r="X40" s="3"/>
      <c r="Y40" s="1"/>
      <c r="Z40" s="1"/>
    </row>
    <row r="41" spans="1:26" ht="12.75">
      <c r="A41" s="1"/>
      <c r="B41" s="59" t="s">
        <v>3</v>
      </c>
      <c r="C41" s="1"/>
      <c r="D41" s="42">
        <f>SUM(D14,D17,D23,D28,D33,D36,D39)</f>
        <v>0</v>
      </c>
      <c r="E41" s="47">
        <f>E14+E17+E23+E28+E33+E36+E39</f>
        <v>0</v>
      </c>
      <c r="F41" s="43">
        <f>F14+F17+F23+F28+F33+F36+F39</f>
        <v>0</v>
      </c>
      <c r="G41" s="43">
        <f>G14+G17+G23+G28+G33+G36+G39</f>
        <v>0</v>
      </c>
      <c r="H41" s="43">
        <f>H14+H17+H23+H28+H33+H36+H39</f>
        <v>0</v>
      </c>
      <c r="I41" s="43">
        <f>I14+I17+I23+I28+I33+I36+I39</f>
        <v>0</v>
      </c>
      <c r="J41" s="43">
        <f>J14+J17+J23+J28+J33+J36+J39</f>
        <v>0</v>
      </c>
      <c r="K41" s="43">
        <f>K14+K17+K23+K28+K33+K36+K39</f>
        <v>0</v>
      </c>
      <c r="L41" s="43">
        <f>L14+L17+L23+L28+L33+L36+L39</f>
        <v>0</v>
      </c>
      <c r="M41" s="43">
        <f>M14+M17+M23+M28+M33+M36+M39</f>
        <v>0</v>
      </c>
      <c r="N41" s="43">
        <f>N14+N17+N23+N28+N33+N36+N39</f>
        <v>0</v>
      </c>
      <c r="O41" s="43">
        <f>O14+O17+O23+O28+O33+O36+O39</f>
        <v>0</v>
      </c>
      <c r="P41" s="43">
        <f>P14+P17+P23+P28+P33+P36+P39</f>
        <v>0</v>
      </c>
      <c r="Q41" s="43">
        <f>Q14+Q17+Q23+Q28+Q33+Q36+Q39</f>
        <v>0</v>
      </c>
      <c r="R41" s="43">
        <f>R14+R17+R23+R28+R33+R36+R39</f>
        <v>0</v>
      </c>
      <c r="S41" s="43">
        <f>S14+S17+S23+S28+S33+S36+S39</f>
        <v>0</v>
      </c>
      <c r="T41" s="43">
        <f>T14+T17+T23+T28+T33+T36+T39</f>
        <v>0</v>
      </c>
      <c r="U41" s="43">
        <f>U14+U17+U23+U28+U33+U36+U39</f>
        <v>0</v>
      </c>
      <c r="V41" s="43">
        <f>V14+V17+V23+V28+V33+V36+V39</f>
        <v>0</v>
      </c>
      <c r="W41" s="43">
        <f>W14+W17+W23+W28+W33+W36+W39</f>
        <v>0</v>
      </c>
      <c r="X41" s="44">
        <f>X14+X17+X23+X28+X33+X36+X39</f>
        <v>0</v>
      </c>
      <c r="Y41" s="1"/>
      <c r="Z41" s="1"/>
    </row>
    <row r="42" spans="1:26" ht="12.75">
      <c r="A42" s="1"/>
      <c r="B42" s="55"/>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55"/>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55"/>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55"/>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55"/>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55"/>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55"/>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55"/>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55"/>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55"/>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55"/>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55"/>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55"/>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55"/>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55"/>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55"/>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55"/>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55"/>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55"/>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55"/>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55"/>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55"/>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55"/>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55"/>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55"/>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55"/>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55"/>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55"/>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55"/>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55"/>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55"/>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55"/>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55"/>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55"/>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55"/>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55"/>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55"/>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55"/>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55"/>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55"/>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55"/>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55"/>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55"/>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55"/>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55"/>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55"/>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55"/>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55"/>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55"/>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55"/>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55"/>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55"/>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55"/>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55"/>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55"/>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55"/>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55"/>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55"/>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5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5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5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5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5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5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5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5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5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5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5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5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5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5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5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5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5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5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5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5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5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5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5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5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5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5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5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5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5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5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5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5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5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5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5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5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5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5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5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5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5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5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5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5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5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5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5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5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5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5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5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5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5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5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5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5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5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5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5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5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5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5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5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5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5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5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5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5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5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5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5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5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5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5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5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5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5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5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5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5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5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5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5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5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5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5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5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5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5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5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5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5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5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5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5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5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5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5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5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5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5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55"/>
      <c r="C201" s="1"/>
      <c r="D201" s="1"/>
      <c r="E201" s="1"/>
      <c r="F201" s="1"/>
      <c r="G201" s="1"/>
      <c r="H201" s="1"/>
      <c r="I201" s="1"/>
      <c r="J201" s="1"/>
      <c r="K201" s="1"/>
      <c r="L201" s="1"/>
      <c r="M201" s="1"/>
      <c r="N201" s="1"/>
      <c r="O201" s="1"/>
      <c r="P201" s="1"/>
      <c r="Q201" s="1"/>
      <c r="R201" s="1"/>
      <c r="S201" s="1"/>
      <c r="T201" s="1"/>
      <c r="U201" s="1"/>
      <c r="V201" s="1"/>
      <c r="W201" s="1"/>
      <c r="X201" s="1"/>
      <c r="Y201" s="1"/>
      <c r="Z201" s="1"/>
    </row>
  </sheetData>
  <sheetProtection password="CF05" sheet="1" objects="1" scenarios="1"/>
  <printOptions/>
  <pageMargins left="0.63" right="0.6" top="1" bottom="1" header="0.5" footer="0.5"/>
  <pageSetup horizontalDpi="300" verticalDpi="300" orientation="portrait" paperSize="9" scale="50" r:id="rId2"/>
  <headerFooter alignWithMargins="0">
    <oddHeader>&amp;L&amp;"01 Myriad Bedrijfsnaam,Regular"&amp;12@Grontmij</oddHeader>
  </headerFooter>
  <drawing r:id="rId1"/>
</worksheet>
</file>

<file path=xl/worksheets/sheet11.xml><?xml version="1.0" encoding="utf-8"?>
<worksheet xmlns="http://schemas.openxmlformats.org/spreadsheetml/2006/main" xmlns:r="http://schemas.openxmlformats.org/officeDocument/2006/relationships">
  <sheetPr codeName="Blad4">
    <pageSetUpPr fitToPage="1"/>
  </sheetPr>
  <dimension ref="B3:M44"/>
  <sheetViews>
    <sheetView zoomScale="75" zoomScaleNormal="75" workbookViewId="0" topLeftCell="A1">
      <selection activeCell="A1" sqref="A1"/>
    </sheetView>
  </sheetViews>
  <sheetFormatPr defaultColWidth="9.140625" defaultRowHeight="12.75"/>
  <cols>
    <col min="1" max="1" width="3.00390625" style="1" customWidth="1"/>
    <col min="2" max="2" width="3.8515625" style="1" customWidth="1"/>
    <col min="3" max="3" width="11.7109375" style="1" customWidth="1"/>
    <col min="4" max="4" width="12.421875" style="1" customWidth="1"/>
    <col min="5" max="5" width="15.28125" style="1" customWidth="1"/>
    <col min="6" max="6" width="13.00390625" style="1" customWidth="1"/>
    <col min="7" max="7" width="9.140625" style="1" customWidth="1"/>
    <col min="8" max="8" width="11.421875" style="1" customWidth="1"/>
    <col min="9" max="9" width="9.140625" style="14" customWidth="1"/>
    <col min="10" max="10" width="11.57421875" style="14" customWidth="1"/>
    <col min="11" max="12" width="9.140625" style="14" customWidth="1"/>
    <col min="13" max="16384" width="9.140625" style="1" customWidth="1"/>
  </cols>
  <sheetData>
    <row r="1" ht="7.5" customHeight="1"/>
    <row r="2" ht="6.75" customHeight="1"/>
    <row r="3" ht="27.75">
      <c r="B3" s="13" t="s">
        <v>98</v>
      </c>
    </row>
    <row r="6" spans="2:5" ht="12.75">
      <c r="B6" s="76" t="s">
        <v>49</v>
      </c>
      <c r="C6" s="78"/>
      <c r="D6" s="78"/>
      <c r="E6" s="77"/>
    </row>
    <row r="8" spans="2:12" ht="15">
      <c r="B8" s="48" t="s">
        <v>9</v>
      </c>
      <c r="C8" s="7"/>
      <c r="D8" s="7"/>
      <c r="E8" s="7"/>
      <c r="F8" s="7"/>
      <c r="G8" s="51" t="s">
        <v>1</v>
      </c>
      <c r="H8" s="7"/>
      <c r="I8" s="86"/>
      <c r="J8" s="49"/>
      <c r="L8" s="49"/>
    </row>
    <row r="9" spans="3:13" ht="12.75">
      <c r="C9" s="2"/>
      <c r="G9" s="3"/>
      <c r="L9" s="33"/>
      <c r="M9" s="14"/>
    </row>
    <row r="10" spans="2:12" ht="12.75">
      <c r="B10" s="15" t="s">
        <v>22</v>
      </c>
      <c r="G10" s="3"/>
      <c r="L10" s="33"/>
    </row>
    <row r="11" spans="2:12" ht="12.75">
      <c r="B11" s="4" t="s">
        <v>10</v>
      </c>
      <c r="C11" s="9" t="str">
        <f>Invulblad!C22</f>
        <v>aanwezigheid slecht doorlatende ondergrond</v>
      </c>
      <c r="G11" s="81">
        <v>0.15</v>
      </c>
      <c r="I11" s="34"/>
      <c r="J11" s="33"/>
      <c r="K11" s="35"/>
      <c r="L11" s="33"/>
    </row>
    <row r="12" spans="2:12" ht="12.75">
      <c r="B12" s="4" t="s">
        <v>11</v>
      </c>
      <c r="C12" s="9" t="str">
        <f>Invulblad!C23</f>
        <v>inzijging of kwel</v>
      </c>
      <c r="G12" s="82">
        <v>0.2</v>
      </c>
      <c r="I12" s="34"/>
      <c r="J12" s="33"/>
      <c r="K12" s="35"/>
      <c r="L12" s="33"/>
    </row>
    <row r="13" spans="2:12" ht="12.75">
      <c r="B13" s="15" t="s">
        <v>7</v>
      </c>
      <c r="C13" s="9" t="str">
        <f>Invulblad!C24</f>
        <v>dikte stortpakket</v>
      </c>
      <c r="G13" s="82">
        <v>0.2</v>
      </c>
      <c r="I13" s="34"/>
      <c r="J13" s="33"/>
      <c r="K13" s="35"/>
      <c r="L13" s="33"/>
    </row>
    <row r="14" spans="2:12" ht="12.75">
      <c r="B14" s="4" t="s">
        <v>6</v>
      </c>
      <c r="C14" s="9" t="str">
        <f>Invulblad!C25</f>
        <v>(kritieke) contactoppervlakte</v>
      </c>
      <c r="G14" s="83">
        <v>0.1</v>
      </c>
      <c r="I14" s="34"/>
      <c r="K14" s="35"/>
      <c r="L14" s="33"/>
    </row>
    <row r="15" spans="2:12" ht="12.75">
      <c r="B15" s="4" t="s">
        <v>5</v>
      </c>
      <c r="C15" s="9" t="str">
        <f>Invulblad!C26</f>
        <v>grondwatersnelheid in watervoerend pakket</v>
      </c>
      <c r="G15" s="82">
        <v>0.15</v>
      </c>
      <c r="I15" s="34"/>
      <c r="J15" s="33"/>
      <c r="K15" s="35"/>
      <c r="L15" s="33"/>
    </row>
    <row r="16" spans="2:12" ht="12.75">
      <c r="B16" s="4" t="s">
        <v>45</v>
      </c>
      <c r="C16" s="9" t="str">
        <f>Invulblad!C27</f>
        <v>bescherming kwetsbare gebieden</v>
      </c>
      <c r="G16" s="84">
        <v>0.2</v>
      </c>
      <c r="I16" s="34"/>
      <c r="J16" s="33"/>
      <c r="K16" s="35"/>
      <c r="L16" s="33"/>
    </row>
    <row r="17" spans="2:12" ht="12.75">
      <c r="B17" s="2" t="s">
        <v>8</v>
      </c>
      <c r="G17" s="8">
        <f>SUM(G11:G16)</f>
        <v>1</v>
      </c>
      <c r="H17" s="11" t="str">
        <f>IF(SUM(G11:G16)=1,"juist","Onjuist!! De som van de criteria voor grondwater moet 1 zijn!")</f>
        <v>juist</v>
      </c>
      <c r="I17" s="34"/>
      <c r="J17" s="35"/>
      <c r="K17" s="35"/>
      <c r="L17" s="87"/>
    </row>
    <row r="18" spans="2:10" ht="12.75">
      <c r="B18" s="15" t="s">
        <v>23</v>
      </c>
      <c r="H18" s="3"/>
      <c r="I18" s="33"/>
      <c r="J18" s="33"/>
    </row>
    <row r="19" spans="2:12" ht="12.75">
      <c r="B19" s="4" t="s">
        <v>10</v>
      </c>
      <c r="C19" s="9" t="str">
        <f>Invulblad!C30</f>
        <v>verspreiding naar oppervlaktewater tijdens berging</v>
      </c>
      <c r="G19" s="85">
        <v>1</v>
      </c>
      <c r="I19" s="34"/>
      <c r="K19" s="35"/>
      <c r="L19" s="33"/>
    </row>
    <row r="20" spans="2:12" ht="14.25" customHeight="1">
      <c r="B20" s="2" t="s">
        <v>8</v>
      </c>
      <c r="E20" s="3"/>
      <c r="G20" s="8">
        <f>SUM(G19:G19)</f>
        <v>1</v>
      </c>
      <c r="H20" s="11" t="str">
        <f>IF(SUM(G19:G19)=1,"juist","Onjuist!! De som van de criteria voor oppervlaktewater moet 1 zijn!")</f>
        <v>juist</v>
      </c>
      <c r="I20" s="34"/>
      <c r="K20" s="34"/>
      <c r="L20" s="87"/>
    </row>
    <row r="21" spans="2:12" ht="14.25" customHeight="1">
      <c r="B21" s="2"/>
      <c r="E21" s="3"/>
      <c r="G21" s="8"/>
      <c r="H21" s="11"/>
      <c r="I21" s="34"/>
      <c r="K21" s="34"/>
      <c r="L21" s="87"/>
    </row>
    <row r="22" spans="2:9" ht="12.75">
      <c r="B22" s="4" t="s">
        <v>24</v>
      </c>
      <c r="C22" s="3"/>
      <c r="D22" s="3"/>
      <c r="E22" s="3"/>
      <c r="G22" s="3"/>
      <c r="I22" s="33"/>
    </row>
    <row r="23" spans="2:11" ht="12.75">
      <c r="B23" s="4" t="s">
        <v>10</v>
      </c>
      <c r="C23" s="9" t="str">
        <f>Invulblad!C34</f>
        <v>Verstoring van flora en fauna</v>
      </c>
      <c r="G23" s="79">
        <v>0.4</v>
      </c>
      <c r="I23" s="34"/>
      <c r="K23" s="35"/>
    </row>
    <row r="24" spans="2:11" ht="12.75">
      <c r="B24" s="4" t="s">
        <v>11</v>
      </c>
      <c r="C24" s="9" t="str">
        <f>Invulblad!C35</f>
        <v>Effecten op natuurgebieden</v>
      </c>
      <c r="E24" s="2"/>
      <c r="G24" s="83">
        <v>0.4</v>
      </c>
      <c r="H24" s="2"/>
      <c r="I24" s="34"/>
      <c r="K24" s="35"/>
    </row>
    <row r="25" spans="2:11" ht="12.75">
      <c r="B25" s="15" t="s">
        <v>7</v>
      </c>
      <c r="C25" s="9" t="str">
        <f>Invulblad!C36</f>
        <v>Effecten op (provinciale) Ecologische hoofdstructuur</v>
      </c>
      <c r="E25" s="2"/>
      <c r="G25" s="83">
        <v>0.1</v>
      </c>
      <c r="H25" s="2"/>
      <c r="I25" s="34"/>
      <c r="K25" s="35"/>
    </row>
    <row r="26" spans="2:11" ht="12.75">
      <c r="B26" s="4" t="s">
        <v>6</v>
      </c>
      <c r="C26" s="9" t="str">
        <f>Invulblad!C37</f>
        <v>Verstoring van stiltegebied</v>
      </c>
      <c r="E26" s="2"/>
      <c r="G26" s="80">
        <v>0.1</v>
      </c>
      <c r="H26" s="2"/>
      <c r="I26" s="34"/>
      <c r="K26" s="35"/>
    </row>
    <row r="27" spans="2:12" ht="12.75">
      <c r="B27" s="2" t="s">
        <v>8</v>
      </c>
      <c r="C27" s="3"/>
      <c r="E27" s="2"/>
      <c r="G27" s="8">
        <f>SUM(G23:G26)</f>
        <v>1</v>
      </c>
      <c r="H27" s="11" t="str">
        <f>IF(SUM(G23:G26)=1,"juist","Onjuist!! De som van de criteria voor natuur moet 1 zijn")</f>
        <v>juist</v>
      </c>
      <c r="I27" s="34"/>
      <c r="K27" s="34"/>
      <c r="L27" s="87"/>
    </row>
    <row r="28" spans="2:9" ht="12.75">
      <c r="B28" s="4" t="s">
        <v>25</v>
      </c>
      <c r="C28" s="3"/>
      <c r="D28" s="3"/>
      <c r="E28" s="3"/>
      <c r="G28" s="3"/>
      <c r="I28" s="33"/>
    </row>
    <row r="29" spans="2:11" ht="12.75">
      <c r="B29" s="4" t="s">
        <v>10</v>
      </c>
      <c r="C29" s="9" t="str">
        <f>Invulblad!C40</f>
        <v>Beïnvloeding van archeologische waarden</v>
      </c>
      <c r="E29" s="2"/>
      <c r="G29" s="79">
        <v>0.4</v>
      </c>
      <c r="H29" s="2"/>
      <c r="I29" s="34"/>
      <c r="K29" s="35"/>
    </row>
    <row r="30" spans="2:11" ht="12.75">
      <c r="B30" s="15" t="s">
        <v>11</v>
      </c>
      <c r="C30" s="9" t="str">
        <f>Invulblad!C41</f>
        <v>Beïnvloeding van cultuurhistorische waarden</v>
      </c>
      <c r="E30" s="2"/>
      <c r="G30" s="83">
        <v>0.4</v>
      </c>
      <c r="H30" s="2"/>
      <c r="I30" s="34"/>
      <c r="K30" s="35"/>
    </row>
    <row r="31" spans="2:11" ht="12.75">
      <c r="B31" s="4" t="s">
        <v>7</v>
      </c>
      <c r="C31" s="9" t="str">
        <f>Invulblad!C42</f>
        <v>Beïnvloeding van aardkundige waarden</v>
      </c>
      <c r="E31" s="2"/>
      <c r="G31" s="80">
        <v>0.2</v>
      </c>
      <c r="H31" s="2"/>
      <c r="I31" s="34"/>
      <c r="K31" s="35"/>
    </row>
    <row r="32" spans="2:12" ht="12.75">
      <c r="B32" s="2" t="s">
        <v>8</v>
      </c>
      <c r="C32" s="3"/>
      <c r="E32" s="2"/>
      <c r="G32" s="8">
        <f>SUM(G29:G31)</f>
        <v>1</v>
      </c>
      <c r="H32" s="11" t="str">
        <f>IF(SUM(G29:G31)=1,"juist","Onjuist!! De som van de criteria voor landschap en cultuurhistorie moet 1 zijn")</f>
        <v>juist</v>
      </c>
      <c r="I32" s="34"/>
      <c r="K32" s="34"/>
      <c r="L32" s="87"/>
    </row>
    <row r="33" spans="2:9" ht="12.75">
      <c r="B33" s="4" t="s">
        <v>26</v>
      </c>
      <c r="C33" s="3"/>
      <c r="D33" s="3"/>
      <c r="E33" s="3"/>
      <c r="G33" s="3"/>
      <c r="I33" s="33"/>
    </row>
    <row r="34" spans="2:11" ht="12.75">
      <c r="B34" s="4" t="s">
        <v>10</v>
      </c>
      <c r="C34" s="9" t="str">
        <f>Invulblad!C45</f>
        <v>Verstoring van woongenot</v>
      </c>
      <c r="G34" s="79">
        <v>0.4</v>
      </c>
      <c r="I34" s="34"/>
      <c r="K34" s="35"/>
    </row>
    <row r="35" spans="2:11" ht="12.75">
      <c r="B35" s="4" t="s">
        <v>11</v>
      </c>
      <c r="C35" s="9" t="str">
        <f>Invulblad!C46</f>
        <v>Effecten op recreatie</v>
      </c>
      <c r="E35" s="2"/>
      <c r="G35" s="83">
        <v>0.4</v>
      </c>
      <c r="H35" s="2"/>
      <c r="I35" s="34"/>
      <c r="K35" s="35"/>
    </row>
    <row r="36" spans="2:11" ht="12.75">
      <c r="B36" s="15" t="s">
        <v>7</v>
      </c>
      <c r="C36" s="9" t="str">
        <f>Invulblad!C47</f>
        <v>Beïnvloeding van verkeersveiligheid</v>
      </c>
      <c r="E36" s="2"/>
      <c r="G36" s="80">
        <v>0.2</v>
      </c>
      <c r="H36" s="2"/>
      <c r="I36" s="34"/>
      <c r="K36" s="35"/>
    </row>
    <row r="37" spans="2:12" ht="12.75">
      <c r="B37" s="2" t="s">
        <v>8</v>
      </c>
      <c r="C37" s="3"/>
      <c r="E37" s="2"/>
      <c r="G37" s="8">
        <f>SUM(G34:G36)</f>
        <v>1</v>
      </c>
      <c r="H37" s="11" t="str">
        <f>IF(SUM(G34:G36)=1,"juist","Onjuist!! De som van de criteria voor woon- en leefmilieu moet 1 zijn")</f>
        <v>juist</v>
      </c>
      <c r="I37" s="34"/>
      <c r="K37" s="34"/>
      <c r="L37" s="87"/>
    </row>
    <row r="38" spans="2:9" ht="12.75">
      <c r="B38" s="4" t="s">
        <v>27</v>
      </c>
      <c r="C38" s="3"/>
      <c r="D38" s="3"/>
      <c r="E38" s="3"/>
      <c r="G38" s="3"/>
      <c r="I38" s="33"/>
    </row>
    <row r="39" spans="2:11" ht="12.75">
      <c r="B39" s="4" t="s">
        <v>10</v>
      </c>
      <c r="C39" s="9" t="str">
        <f>Invulblad!C50</f>
        <v>Kansen voor ruimtelijke ontwikkeling</v>
      </c>
      <c r="G39" s="79">
        <v>1</v>
      </c>
      <c r="I39" s="34"/>
      <c r="K39" s="35"/>
    </row>
    <row r="40" spans="2:12" ht="12.75">
      <c r="B40" s="2" t="s">
        <v>8</v>
      </c>
      <c r="C40" s="3"/>
      <c r="E40" s="2"/>
      <c r="G40" s="8">
        <f>SUM(G39:G39)</f>
        <v>1</v>
      </c>
      <c r="H40" s="11" t="str">
        <f>IF(SUM(G39:G39)=1,"juist","Onjuist!! De som van de criteria voor ruimte moet 1 zijn")</f>
        <v>juist</v>
      </c>
      <c r="I40" s="34"/>
      <c r="K40" s="34"/>
      <c r="L40" s="87"/>
    </row>
    <row r="41" spans="2:9" ht="12.75">
      <c r="B41" s="4" t="s">
        <v>43</v>
      </c>
      <c r="C41" s="3"/>
      <c r="D41" s="3"/>
      <c r="E41" s="3"/>
      <c r="G41" s="3"/>
      <c r="I41" s="33"/>
    </row>
    <row r="42" spans="2:11" ht="12.75">
      <c r="B42" s="4" t="s">
        <v>10</v>
      </c>
      <c r="C42" s="9" t="str">
        <f>Invulblad!C53</f>
        <v>depotligging in relatie tot baggerspecieaanbod</v>
      </c>
      <c r="G42" s="85">
        <v>1</v>
      </c>
      <c r="I42" s="34"/>
      <c r="K42" s="35"/>
    </row>
    <row r="43" spans="2:12" ht="12.75">
      <c r="B43" s="2" t="s">
        <v>8</v>
      </c>
      <c r="C43" s="3"/>
      <c r="E43" s="2"/>
      <c r="G43" s="8">
        <f>SUM(G42:G42)</f>
        <v>1</v>
      </c>
      <c r="H43" s="11" t="str">
        <f>IF(SUM(G42:G42)=1,"juist","Onjuist!! De som van de criteria voor draagvlak moet 1 zijn")</f>
        <v>juist</v>
      </c>
      <c r="I43" s="34"/>
      <c r="K43" s="34"/>
      <c r="L43" s="87"/>
    </row>
    <row r="44" spans="2:9" ht="12.75">
      <c r="B44" s="8"/>
      <c r="C44" s="10"/>
      <c r="D44" s="3"/>
      <c r="E44" s="2"/>
      <c r="H44" s="2"/>
      <c r="I44" s="87"/>
    </row>
  </sheetData>
  <sheetProtection/>
  <printOptions/>
  <pageMargins left="0.75" right="0.75" top="1" bottom="0.62" header="0.5" footer="0.5"/>
  <pageSetup fitToHeight="1" fitToWidth="1" horizontalDpi="300" verticalDpi="300" orientation="portrait" paperSize="9" scale="70" r:id="rId2"/>
  <headerFooter alignWithMargins="0">
    <oddHeader>&amp;L&amp;"01 Myriad Bedrijfsnaam,Regular"&amp;12@Grontmij</oddHeader>
  </headerFooter>
  <drawing r:id="rId1"/>
</worksheet>
</file>

<file path=xl/worksheets/sheet2.xml><?xml version="1.0" encoding="utf-8"?>
<worksheet xmlns="http://schemas.openxmlformats.org/spreadsheetml/2006/main" xmlns:r="http://schemas.openxmlformats.org/officeDocument/2006/relationships">
  <sheetPr codeName="Blad11"/>
  <dimension ref="B2:Q39"/>
  <sheetViews>
    <sheetView zoomScale="90" zoomScaleNormal="90" workbookViewId="0" topLeftCell="A1">
      <selection activeCell="A1" sqref="A1"/>
    </sheetView>
  </sheetViews>
  <sheetFormatPr defaultColWidth="9.140625" defaultRowHeight="12.75"/>
  <cols>
    <col min="1" max="1" width="4.140625" style="1" customWidth="1"/>
    <col min="2" max="2" width="3.421875" style="1" customWidth="1"/>
    <col min="3" max="3" width="9.140625" style="1" customWidth="1"/>
    <col min="4" max="4" width="19.8515625" style="1" customWidth="1"/>
    <col min="5" max="5" width="4.140625" style="1" customWidth="1"/>
    <col min="6" max="10" width="9.140625" style="1" customWidth="1"/>
    <col min="11" max="11" width="4.7109375" style="1" customWidth="1"/>
    <col min="12" max="12" width="9.57421875" style="1" bestFit="1" customWidth="1"/>
    <col min="13" max="13" width="4.28125" style="1" customWidth="1"/>
    <col min="14" max="15" width="9.140625" style="1" customWidth="1"/>
    <col min="16" max="18" width="9.140625" style="1" hidden="1" customWidth="1"/>
    <col min="19" max="16384" width="9.140625" style="1" customWidth="1"/>
  </cols>
  <sheetData>
    <row r="2" ht="27.75">
      <c r="B2" s="89" t="s">
        <v>80</v>
      </c>
    </row>
    <row r="3" ht="14.25" customHeight="1" thickBot="1">
      <c r="C3" s="89"/>
    </row>
    <row r="4" spans="2:13" ht="12.75">
      <c r="B4" s="162"/>
      <c r="C4" s="163"/>
      <c r="D4" s="163"/>
      <c r="E4" s="163"/>
      <c r="F4" s="163"/>
      <c r="G4" s="163"/>
      <c r="H4" s="163"/>
      <c r="I4" s="163"/>
      <c r="J4" s="163"/>
      <c r="K4" s="163"/>
      <c r="L4" s="163"/>
      <c r="M4" s="164"/>
    </row>
    <row r="5" spans="2:13" ht="21">
      <c r="B5" s="165"/>
      <c r="C5" s="166" t="s">
        <v>81</v>
      </c>
      <c r="D5" s="14"/>
      <c r="E5" s="14"/>
      <c r="F5" s="14"/>
      <c r="G5" s="14"/>
      <c r="H5" s="14"/>
      <c r="I5" s="14"/>
      <c r="J5" s="14"/>
      <c r="K5" s="14"/>
      <c r="L5" s="14"/>
      <c r="M5" s="167"/>
    </row>
    <row r="6" spans="2:17" ht="12.75">
      <c r="B6" s="165"/>
      <c r="C6" s="14"/>
      <c r="D6" s="14"/>
      <c r="E6" s="14"/>
      <c r="F6" s="14"/>
      <c r="G6" s="14"/>
      <c r="H6" s="14"/>
      <c r="I6" s="14"/>
      <c r="J6" s="14"/>
      <c r="K6" s="14"/>
      <c r="L6" s="14"/>
      <c r="M6" s="167"/>
      <c r="Q6" s="1" t="s">
        <v>96</v>
      </c>
    </row>
    <row r="7" spans="2:13" ht="12.75">
      <c r="B7" s="165"/>
      <c r="C7" s="168" t="s">
        <v>82</v>
      </c>
      <c r="D7" s="14"/>
      <c r="E7" s="14"/>
      <c r="F7" s="14"/>
      <c r="G7" s="14"/>
      <c r="H7" s="14"/>
      <c r="I7" s="168" t="s">
        <v>85</v>
      </c>
      <c r="J7" s="14"/>
      <c r="K7" s="14"/>
      <c r="L7" s="14"/>
      <c r="M7" s="167"/>
    </row>
    <row r="8" spans="2:17" ht="12.75">
      <c r="B8" s="165"/>
      <c r="C8" s="14" t="s">
        <v>83</v>
      </c>
      <c r="D8" s="14"/>
      <c r="E8" s="169" t="s">
        <v>88</v>
      </c>
      <c r="F8" s="160"/>
      <c r="G8" s="14" t="s">
        <v>84</v>
      </c>
      <c r="H8" s="14"/>
      <c r="I8" s="14" t="s">
        <v>86</v>
      </c>
      <c r="J8" s="14"/>
      <c r="K8" s="14"/>
      <c r="L8" s="161">
        <f>IF(Q8="","",(IF(Q8&gt;5,5,(IF(Q8&lt;1,1,Q8)))))</f>
      </c>
      <c r="M8" s="167"/>
      <c r="Q8" s="173">
        <f>IF(F8="","",(-4/3)*F8+(11/3))</f>
      </c>
    </row>
    <row r="9" spans="2:13" ht="13.5" thickBot="1">
      <c r="B9" s="170"/>
      <c r="C9" s="171"/>
      <c r="D9" s="171"/>
      <c r="E9" s="171"/>
      <c r="F9" s="171"/>
      <c r="G9" s="171"/>
      <c r="H9" s="171"/>
      <c r="I9" s="171"/>
      <c r="J9" s="171"/>
      <c r="K9" s="171"/>
      <c r="L9" s="171"/>
      <c r="M9" s="172"/>
    </row>
    <row r="10" spans="2:13" ht="13.5" thickBot="1">
      <c r="B10" s="14"/>
      <c r="C10" s="14"/>
      <c r="D10" s="14"/>
      <c r="E10" s="14"/>
      <c r="F10" s="14"/>
      <c r="G10" s="14"/>
      <c r="H10" s="14"/>
      <c r="I10" s="14"/>
      <c r="J10" s="14"/>
      <c r="K10" s="14"/>
      <c r="L10" s="14"/>
      <c r="M10" s="14"/>
    </row>
    <row r="11" spans="2:13" ht="12.75">
      <c r="B11" s="162"/>
      <c r="C11" s="163"/>
      <c r="D11" s="163"/>
      <c r="E11" s="163"/>
      <c r="F11" s="163"/>
      <c r="G11" s="163"/>
      <c r="H11" s="163"/>
      <c r="I11" s="163"/>
      <c r="J11" s="163"/>
      <c r="K11" s="163"/>
      <c r="L11" s="163"/>
      <c r="M11" s="164"/>
    </row>
    <row r="12" spans="2:13" ht="21">
      <c r="B12" s="165"/>
      <c r="C12" s="166" t="s">
        <v>87</v>
      </c>
      <c r="D12" s="14"/>
      <c r="E12" s="14"/>
      <c r="F12" s="14"/>
      <c r="G12" s="14"/>
      <c r="H12" s="14"/>
      <c r="I12" s="14"/>
      <c r="J12" s="14"/>
      <c r="K12" s="14"/>
      <c r="L12" s="14"/>
      <c r="M12" s="167"/>
    </row>
    <row r="13" spans="2:13" ht="12.75">
      <c r="B13" s="165"/>
      <c r="C13" s="14"/>
      <c r="D13" s="14"/>
      <c r="E13" s="14"/>
      <c r="F13" s="14"/>
      <c r="G13" s="14"/>
      <c r="H13" s="14"/>
      <c r="I13" s="14"/>
      <c r="J13" s="14"/>
      <c r="K13" s="14"/>
      <c r="L13" s="14"/>
      <c r="M13" s="167"/>
    </row>
    <row r="14" spans="2:13" ht="12.75">
      <c r="B14" s="165"/>
      <c r="C14" s="168" t="s">
        <v>82</v>
      </c>
      <c r="D14" s="14"/>
      <c r="E14" s="14"/>
      <c r="F14" s="14"/>
      <c r="G14" s="14"/>
      <c r="H14" s="14"/>
      <c r="I14" s="168" t="s">
        <v>85</v>
      </c>
      <c r="J14" s="14"/>
      <c r="K14" s="14"/>
      <c r="L14" s="14"/>
      <c r="M14" s="167"/>
    </row>
    <row r="15" spans="2:17" ht="12.75">
      <c r="B15" s="165"/>
      <c r="C15" s="14" t="s">
        <v>65</v>
      </c>
      <c r="D15" s="14"/>
      <c r="E15" s="169" t="s">
        <v>88</v>
      </c>
      <c r="F15" s="160"/>
      <c r="G15" s="14" t="s">
        <v>84</v>
      </c>
      <c r="H15" s="14"/>
      <c r="I15" s="14" t="s">
        <v>86</v>
      </c>
      <c r="J15" s="14"/>
      <c r="K15" s="14"/>
      <c r="L15" s="161">
        <f>IF(Q15="","",(IF(Q15&gt;5,5,(IF(Q15&lt;1,1,Q15)))))</f>
      </c>
      <c r="M15" s="167"/>
      <c r="Q15" s="173">
        <f>IF(F15="","",(4/17)*F15+(5/17))</f>
      </c>
    </row>
    <row r="16" spans="2:13" ht="13.5" thickBot="1">
      <c r="B16" s="170"/>
      <c r="C16" s="171"/>
      <c r="D16" s="171"/>
      <c r="E16" s="171"/>
      <c r="F16" s="171"/>
      <c r="G16" s="171"/>
      <c r="H16" s="171"/>
      <c r="I16" s="171"/>
      <c r="J16" s="171"/>
      <c r="K16" s="171"/>
      <c r="L16" s="171"/>
      <c r="M16" s="172"/>
    </row>
    <row r="17" ht="13.5" thickBot="1"/>
    <row r="18" spans="2:13" ht="12.75">
      <c r="B18" s="162"/>
      <c r="C18" s="163"/>
      <c r="D18" s="163"/>
      <c r="E18" s="163"/>
      <c r="F18" s="163"/>
      <c r="G18" s="163"/>
      <c r="H18" s="163"/>
      <c r="I18" s="163"/>
      <c r="J18" s="163"/>
      <c r="K18" s="163"/>
      <c r="L18" s="163"/>
      <c r="M18" s="164"/>
    </row>
    <row r="19" spans="2:13" ht="21">
      <c r="B19" s="165"/>
      <c r="C19" s="166" t="s">
        <v>89</v>
      </c>
      <c r="D19" s="14"/>
      <c r="E19" s="14"/>
      <c r="F19" s="14"/>
      <c r="G19" s="14"/>
      <c r="H19" s="14"/>
      <c r="I19" s="14"/>
      <c r="J19" s="14"/>
      <c r="K19" s="14"/>
      <c r="L19" s="14"/>
      <c r="M19" s="167"/>
    </row>
    <row r="20" spans="2:13" ht="12.75">
      <c r="B20" s="165"/>
      <c r="C20" s="14"/>
      <c r="D20" s="14"/>
      <c r="E20" s="14"/>
      <c r="F20" s="14"/>
      <c r="G20" s="14"/>
      <c r="H20" s="14"/>
      <c r="I20" s="14"/>
      <c r="J20" s="14"/>
      <c r="K20" s="14"/>
      <c r="L20" s="14"/>
      <c r="M20" s="167"/>
    </row>
    <row r="21" spans="2:13" ht="12.75">
      <c r="B21" s="165"/>
      <c r="C21" s="168" t="s">
        <v>82</v>
      </c>
      <c r="D21" s="14"/>
      <c r="E21" s="14"/>
      <c r="F21" s="14"/>
      <c r="G21" s="14"/>
      <c r="H21" s="14"/>
      <c r="I21" s="168" t="s">
        <v>85</v>
      </c>
      <c r="J21" s="14"/>
      <c r="K21" s="14"/>
      <c r="L21" s="14"/>
      <c r="M21" s="167"/>
    </row>
    <row r="22" spans="2:17" ht="12.75">
      <c r="B22" s="165"/>
      <c r="C22" s="169" t="s">
        <v>90</v>
      </c>
      <c r="D22" s="14"/>
      <c r="E22" s="169" t="s">
        <v>88</v>
      </c>
      <c r="F22" s="160"/>
      <c r="G22" s="14" t="s">
        <v>84</v>
      </c>
      <c r="H22" s="14"/>
      <c r="I22" s="14" t="s">
        <v>86</v>
      </c>
      <c r="J22" s="14"/>
      <c r="K22" s="14"/>
      <c r="L22" s="161">
        <f>IF(Q22="","",(IF(Q22&gt;5,5,(IF(Q22&lt;1,1,Q22)))))</f>
      </c>
      <c r="M22" s="167"/>
      <c r="Q22" s="173">
        <f>IF(F22="","",(-4/17000)*(F22*F23*3)+(145/17))</f>
      </c>
    </row>
    <row r="23" spans="2:13" ht="12.75">
      <c r="B23" s="165"/>
      <c r="C23" s="169" t="s">
        <v>91</v>
      </c>
      <c r="D23" s="14"/>
      <c r="E23" s="14"/>
      <c r="F23" s="160"/>
      <c r="G23" s="14" t="s">
        <v>92</v>
      </c>
      <c r="H23" s="14"/>
      <c r="I23" s="14"/>
      <c r="J23" s="14"/>
      <c r="K23" s="14"/>
      <c r="L23" s="14"/>
      <c r="M23" s="167"/>
    </row>
    <row r="24" spans="2:13" ht="13.5" thickBot="1">
      <c r="B24" s="170"/>
      <c r="C24" s="171"/>
      <c r="D24" s="171"/>
      <c r="E24" s="171"/>
      <c r="F24" s="171"/>
      <c r="G24" s="171"/>
      <c r="H24" s="171"/>
      <c r="I24" s="171"/>
      <c r="J24" s="171"/>
      <c r="K24" s="171"/>
      <c r="L24" s="171"/>
      <c r="M24" s="172"/>
    </row>
    <row r="25" ht="13.5" thickBot="1"/>
    <row r="26" spans="2:13" ht="12.75">
      <c r="B26" s="162"/>
      <c r="C26" s="163"/>
      <c r="D26" s="163"/>
      <c r="E26" s="163"/>
      <c r="F26" s="163"/>
      <c r="G26" s="163"/>
      <c r="H26" s="163"/>
      <c r="I26" s="163"/>
      <c r="J26" s="163"/>
      <c r="K26" s="163"/>
      <c r="L26" s="163"/>
      <c r="M26" s="164"/>
    </row>
    <row r="27" spans="2:13" ht="21">
      <c r="B27" s="165"/>
      <c r="C27" s="166" t="s">
        <v>93</v>
      </c>
      <c r="D27" s="14"/>
      <c r="E27" s="14"/>
      <c r="F27" s="14"/>
      <c r="G27" s="14"/>
      <c r="H27" s="14"/>
      <c r="I27" s="14"/>
      <c r="J27" s="14"/>
      <c r="K27" s="14"/>
      <c r="L27" s="14"/>
      <c r="M27" s="167"/>
    </row>
    <row r="28" spans="2:13" ht="12.75">
      <c r="B28" s="165"/>
      <c r="C28" s="14"/>
      <c r="D28" s="14"/>
      <c r="E28" s="14"/>
      <c r="F28" s="14"/>
      <c r="G28" s="14"/>
      <c r="H28" s="14"/>
      <c r="I28" s="14"/>
      <c r="J28" s="14"/>
      <c r="K28" s="14"/>
      <c r="L28" s="14"/>
      <c r="M28" s="167"/>
    </row>
    <row r="29" spans="2:13" ht="12.75">
      <c r="B29" s="165"/>
      <c r="C29" s="168" t="s">
        <v>82</v>
      </c>
      <c r="D29" s="14"/>
      <c r="E29" s="14"/>
      <c r="F29" s="14"/>
      <c r="G29" s="14"/>
      <c r="H29" s="14"/>
      <c r="I29" s="168" t="s">
        <v>85</v>
      </c>
      <c r="J29" s="14"/>
      <c r="K29" s="14"/>
      <c r="L29" s="14"/>
      <c r="M29" s="167"/>
    </row>
    <row r="30" spans="2:17" ht="12.75">
      <c r="B30" s="165"/>
      <c r="C30" s="14" t="s">
        <v>95</v>
      </c>
      <c r="D30" s="14"/>
      <c r="E30" s="169" t="s">
        <v>88</v>
      </c>
      <c r="F30" s="160"/>
      <c r="G30" s="14" t="s">
        <v>94</v>
      </c>
      <c r="H30" s="14"/>
      <c r="I30" s="14" t="s">
        <v>86</v>
      </c>
      <c r="J30" s="14"/>
      <c r="K30" s="14"/>
      <c r="L30" s="161">
        <f>IF(Q30="","",(IF(Q30&gt;5,5,(IF(Q30&lt;1,1,Q30)))))</f>
      </c>
      <c r="M30" s="167"/>
      <c r="Q30" s="173">
        <f>IF(F30="","",(4/20)*F30)</f>
      </c>
    </row>
    <row r="31" spans="2:13" ht="13.5" thickBot="1">
      <c r="B31" s="170"/>
      <c r="C31" s="171"/>
      <c r="D31" s="171"/>
      <c r="E31" s="171"/>
      <c r="F31" s="171"/>
      <c r="G31" s="171"/>
      <c r="H31" s="171"/>
      <c r="I31" s="171"/>
      <c r="J31" s="171"/>
      <c r="K31" s="171"/>
      <c r="L31" s="171"/>
      <c r="M31" s="172"/>
    </row>
    <row r="33" spans="2:13" ht="12.75">
      <c r="B33" s="14"/>
      <c r="C33" s="14"/>
      <c r="D33" s="14"/>
      <c r="E33" s="14"/>
      <c r="F33" s="14"/>
      <c r="G33" s="14"/>
      <c r="H33" s="14"/>
      <c r="I33" s="14"/>
      <c r="J33" s="14"/>
      <c r="K33" s="14"/>
      <c r="L33" s="14"/>
      <c r="M33" s="14"/>
    </row>
    <row r="34" spans="2:13" ht="21">
      <c r="B34" s="14"/>
      <c r="C34" s="166"/>
      <c r="D34" s="14"/>
      <c r="E34" s="14"/>
      <c r="F34" s="14"/>
      <c r="G34" s="14"/>
      <c r="H34" s="14"/>
      <c r="I34" s="14"/>
      <c r="J34" s="14"/>
      <c r="K34" s="14"/>
      <c r="L34" s="14"/>
      <c r="M34" s="14"/>
    </row>
    <row r="35" spans="2:13" ht="12.75">
      <c r="B35" s="14"/>
      <c r="C35" s="14"/>
      <c r="D35" s="14"/>
      <c r="E35" s="14"/>
      <c r="F35" s="14"/>
      <c r="G35" s="14"/>
      <c r="H35" s="14"/>
      <c r="I35" s="14"/>
      <c r="J35" s="14"/>
      <c r="K35" s="14"/>
      <c r="L35" s="14"/>
      <c r="M35" s="14"/>
    </row>
    <row r="36" spans="2:13" ht="12.75">
      <c r="B36" s="14"/>
      <c r="C36" s="168"/>
      <c r="D36" s="14"/>
      <c r="E36" s="14"/>
      <c r="F36" s="14"/>
      <c r="G36" s="14"/>
      <c r="H36" s="14"/>
      <c r="I36" s="168"/>
      <c r="J36" s="14"/>
      <c r="K36" s="14"/>
      <c r="L36" s="14"/>
      <c r="M36" s="14"/>
    </row>
    <row r="37" spans="2:17" ht="12.75">
      <c r="B37" s="14"/>
      <c r="C37" s="14"/>
      <c r="D37" s="14"/>
      <c r="E37" s="169"/>
      <c r="F37" s="14"/>
      <c r="G37" s="14"/>
      <c r="H37" s="14"/>
      <c r="I37" s="14"/>
      <c r="J37" s="14"/>
      <c r="K37" s="14"/>
      <c r="L37" s="195"/>
      <c r="M37" s="14"/>
      <c r="Q37" s="177">
        <f>IF(F37="","",(4/3)*(F37)+(7/3))</f>
      </c>
    </row>
    <row r="38" spans="2:13" ht="12.75">
      <c r="B38" s="14"/>
      <c r="C38" s="169"/>
      <c r="D38" s="14"/>
      <c r="E38" s="14"/>
      <c r="F38" s="14"/>
      <c r="G38" s="14"/>
      <c r="H38" s="14"/>
      <c r="I38" s="14"/>
      <c r="J38" s="14"/>
      <c r="K38" s="14"/>
      <c r="L38" s="14"/>
      <c r="M38" s="14"/>
    </row>
    <row r="39" spans="2:13" ht="12.75">
      <c r="B39" s="14"/>
      <c r="C39" s="14"/>
      <c r="D39" s="14"/>
      <c r="E39" s="14"/>
      <c r="F39" s="14"/>
      <c r="G39" s="14"/>
      <c r="H39" s="14"/>
      <c r="I39" s="14"/>
      <c r="J39" s="14"/>
      <c r="K39" s="14"/>
      <c r="L39" s="14"/>
      <c r="M39" s="14"/>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1:AG94"/>
  <sheetViews>
    <sheetView zoomScale="75" zoomScaleNormal="75" workbookViewId="0" topLeftCell="A1">
      <selection activeCell="H13" sqref="H13"/>
    </sheetView>
  </sheetViews>
  <sheetFormatPr defaultColWidth="9.140625" defaultRowHeight="12.75"/>
  <cols>
    <col min="1" max="1" width="1.28515625" style="91" customWidth="1"/>
    <col min="2" max="2" width="3.421875" style="91" customWidth="1"/>
    <col min="3" max="3" width="5.421875" style="118" customWidth="1"/>
    <col min="4" max="4" width="8.7109375" style="91" customWidth="1"/>
    <col min="5" max="5" width="5.7109375" style="91" customWidth="1"/>
    <col min="6" max="6" width="11.8515625" style="91" customWidth="1"/>
    <col min="7" max="7" width="13.421875" style="91" customWidth="1"/>
    <col min="8" max="8" width="8.28125" style="91" customWidth="1"/>
    <col min="9" max="9" width="4.8515625" style="91" customWidth="1"/>
    <col min="10" max="10" width="5.140625" style="91" customWidth="1"/>
    <col min="11" max="11" width="5.28125" style="91" customWidth="1"/>
    <col min="12" max="17" width="4.8515625" style="91" customWidth="1"/>
    <col min="18" max="28" width="5.00390625" style="91" customWidth="1"/>
    <col min="29" max="29" width="5.57421875" style="91" customWidth="1"/>
    <col min="30" max="30" width="5.8515625" style="91" customWidth="1"/>
    <col min="31" max="16384" width="9.140625" style="91" customWidth="1"/>
  </cols>
  <sheetData>
    <row r="1" spans="2:3" ht="27.75">
      <c r="B1" s="89" t="s">
        <v>79</v>
      </c>
      <c r="C1" s="90"/>
    </row>
    <row r="2" spans="3:5" ht="12.75">
      <c r="C2" s="92"/>
      <c r="D2" s="93"/>
      <c r="E2" s="93"/>
    </row>
    <row r="3" spans="2:8" ht="18" customHeight="1">
      <c r="B3" s="180" t="s">
        <v>49</v>
      </c>
      <c r="C3" s="181"/>
      <c r="D3" s="181"/>
      <c r="E3" s="181"/>
      <c r="F3" s="181"/>
      <c r="G3" s="181"/>
      <c r="H3" s="182"/>
    </row>
    <row r="4" spans="2:14" ht="12.75">
      <c r="B4" s="183"/>
      <c r="C4" s="184"/>
      <c r="D4" s="184"/>
      <c r="E4" s="184"/>
      <c r="F4" s="184"/>
      <c r="G4" s="184"/>
      <c r="H4" s="185"/>
      <c r="I4" s="94"/>
      <c r="J4" s="94"/>
      <c r="K4" s="94"/>
      <c r="L4" s="94"/>
      <c r="M4" s="94"/>
      <c r="N4" s="94"/>
    </row>
    <row r="5" spans="2:18" ht="15">
      <c r="B5" s="96"/>
      <c r="C5" s="97"/>
      <c r="D5" s="98"/>
      <c r="E5" s="98"/>
      <c r="F5" s="98"/>
      <c r="G5" s="98"/>
      <c r="H5" s="98"/>
      <c r="I5" s="98"/>
      <c r="J5" s="88" t="s">
        <v>30</v>
      </c>
      <c r="K5" s="98"/>
      <c r="L5" s="98"/>
      <c r="M5" s="99"/>
      <c r="N5" s="98"/>
      <c r="O5" s="88"/>
      <c r="R5" s="100" t="s">
        <v>71</v>
      </c>
    </row>
    <row r="6" spans="2:15" ht="12.75">
      <c r="B6" s="101"/>
      <c r="C6" s="97"/>
      <c r="D6" s="98"/>
      <c r="E6" s="98"/>
      <c r="F6" s="98"/>
      <c r="G6" s="98"/>
      <c r="H6" s="98"/>
      <c r="I6" s="98"/>
      <c r="J6" s="98"/>
      <c r="K6" s="98"/>
      <c r="L6" s="98"/>
      <c r="M6" s="102"/>
      <c r="N6" s="98"/>
      <c r="O6" s="103"/>
    </row>
    <row r="7" spans="2:25" ht="15">
      <c r="B7" s="94"/>
      <c r="C7" s="95"/>
      <c r="D7" s="94"/>
      <c r="E7" s="94"/>
      <c r="F7" s="94"/>
      <c r="G7" s="94"/>
      <c r="H7" s="94"/>
      <c r="I7" s="94"/>
      <c r="J7" s="104"/>
      <c r="K7" s="94"/>
      <c r="L7" s="94"/>
      <c r="M7" s="94"/>
      <c r="N7" s="94"/>
      <c r="O7" s="105" t="s">
        <v>67</v>
      </c>
      <c r="P7" s="105"/>
      <c r="Q7" s="105" t="s">
        <v>68</v>
      </c>
      <c r="R7" s="105"/>
      <c r="S7" s="105" t="s">
        <v>69</v>
      </c>
      <c r="T7" s="105"/>
      <c r="U7" s="105" t="s">
        <v>70</v>
      </c>
      <c r="V7" s="106"/>
      <c r="W7" s="105"/>
      <c r="X7" s="105" t="s">
        <v>72</v>
      </c>
      <c r="Y7" s="106"/>
    </row>
    <row r="8" spans="2:33" ht="15">
      <c r="B8" s="107"/>
      <c r="C8" s="95"/>
      <c r="D8" s="94"/>
      <c r="E8" s="114" t="s">
        <v>42</v>
      </c>
      <c r="F8" s="114"/>
      <c r="G8" s="94"/>
      <c r="H8" s="94"/>
      <c r="I8" s="94"/>
      <c r="J8" s="108" t="s">
        <v>22</v>
      </c>
      <c r="K8" s="94"/>
      <c r="L8" s="94"/>
      <c r="N8" s="94"/>
      <c r="O8" s="198">
        <v>0.3</v>
      </c>
      <c r="P8" s="137"/>
      <c r="Q8" s="198">
        <v>0.15</v>
      </c>
      <c r="R8" s="137"/>
      <c r="S8" s="198">
        <v>0.1</v>
      </c>
      <c r="T8" s="137"/>
      <c r="U8" s="198">
        <v>0.1</v>
      </c>
      <c r="V8" s="106"/>
      <c r="W8" s="106"/>
      <c r="X8" s="109"/>
      <c r="Z8" s="106"/>
      <c r="AA8" s="106"/>
      <c r="AB8" s="106"/>
      <c r="AC8" s="106"/>
      <c r="AD8" s="106"/>
      <c r="AE8" s="106"/>
      <c r="AF8" s="106"/>
      <c r="AG8" s="106"/>
    </row>
    <row r="9" spans="2:33" ht="12.75">
      <c r="B9" s="110"/>
      <c r="C9" s="95"/>
      <c r="D9" s="94"/>
      <c r="E9" s="94" t="s">
        <v>78</v>
      </c>
      <c r="F9" s="94"/>
      <c r="G9" s="94"/>
      <c r="H9" s="94"/>
      <c r="I9" s="94"/>
      <c r="J9" s="108" t="s">
        <v>23</v>
      </c>
      <c r="K9" s="103"/>
      <c r="L9" s="94"/>
      <c r="N9" s="94"/>
      <c r="O9" s="198">
        <v>0.15</v>
      </c>
      <c r="P9" s="137"/>
      <c r="Q9" s="198">
        <v>0.1</v>
      </c>
      <c r="R9" s="137"/>
      <c r="S9" s="198">
        <v>0.05</v>
      </c>
      <c r="T9" s="137"/>
      <c r="U9" s="198">
        <v>0.05</v>
      </c>
      <c r="V9" s="106"/>
      <c r="W9" s="106"/>
      <c r="X9" s="109"/>
      <c r="Z9" s="106"/>
      <c r="AA9" s="106"/>
      <c r="AB9" s="106"/>
      <c r="AC9" s="106"/>
      <c r="AD9" s="106"/>
      <c r="AE9" s="106"/>
      <c r="AF9" s="106"/>
      <c r="AG9" s="106"/>
    </row>
    <row r="10" spans="2:33" ht="12.75">
      <c r="B10" s="94"/>
      <c r="C10" s="95"/>
      <c r="D10" s="94"/>
      <c r="E10" s="94"/>
      <c r="F10" s="94"/>
      <c r="G10" s="94"/>
      <c r="H10" s="94"/>
      <c r="I10" s="94"/>
      <c r="J10" s="108" t="s">
        <v>24</v>
      </c>
      <c r="K10" s="94"/>
      <c r="L10" s="94"/>
      <c r="N10" s="94"/>
      <c r="O10" s="198">
        <v>0.15</v>
      </c>
      <c r="P10" s="137"/>
      <c r="Q10" s="198">
        <v>0.4</v>
      </c>
      <c r="R10" s="137"/>
      <c r="S10" s="198">
        <v>0.1</v>
      </c>
      <c r="T10" s="137"/>
      <c r="U10" s="198">
        <v>0.15</v>
      </c>
      <c r="V10" s="106"/>
      <c r="W10" s="106"/>
      <c r="X10" s="109"/>
      <c r="Z10" s="106"/>
      <c r="AA10" s="106"/>
      <c r="AB10" s="106"/>
      <c r="AC10" s="106"/>
      <c r="AD10" s="106"/>
      <c r="AE10" s="106"/>
      <c r="AF10" s="106"/>
      <c r="AG10" s="106"/>
    </row>
    <row r="11" spans="2:33" ht="12.75">
      <c r="B11" s="94"/>
      <c r="C11" s="95"/>
      <c r="D11" s="94"/>
      <c r="E11" s="94"/>
      <c r="F11" s="94"/>
      <c r="G11" s="94"/>
      <c r="H11" s="94"/>
      <c r="I11" s="94"/>
      <c r="J11" s="108" t="s">
        <v>28</v>
      </c>
      <c r="K11" s="94"/>
      <c r="L11" s="94"/>
      <c r="N11" s="94"/>
      <c r="O11" s="198">
        <v>0.05</v>
      </c>
      <c r="P11" s="137"/>
      <c r="Q11" s="198">
        <v>0.05</v>
      </c>
      <c r="R11" s="137"/>
      <c r="S11" s="198">
        <v>0.05</v>
      </c>
      <c r="T11" s="137"/>
      <c r="U11" s="198">
        <v>0.1</v>
      </c>
      <c r="V11" s="106"/>
      <c r="W11" s="106"/>
      <c r="X11" s="109"/>
      <c r="Z11" s="106"/>
      <c r="AA11" s="106"/>
      <c r="AB11" s="106"/>
      <c r="AC11" s="106"/>
      <c r="AD11" s="106"/>
      <c r="AE11" s="106"/>
      <c r="AF11" s="106"/>
      <c r="AG11" s="106"/>
    </row>
    <row r="12" spans="2:33" ht="12.75">
      <c r="B12" s="94"/>
      <c r="C12" s="95"/>
      <c r="D12" s="94"/>
      <c r="E12" s="94"/>
      <c r="F12" s="94"/>
      <c r="G12" s="94"/>
      <c r="H12" s="94"/>
      <c r="I12" s="94"/>
      <c r="J12" s="108" t="s">
        <v>26</v>
      </c>
      <c r="K12" s="94"/>
      <c r="L12" s="94"/>
      <c r="N12" s="94"/>
      <c r="O12" s="198">
        <v>0.1</v>
      </c>
      <c r="P12" s="137"/>
      <c r="Q12" s="198">
        <v>0.1</v>
      </c>
      <c r="R12" s="137"/>
      <c r="S12" s="198">
        <v>0.35</v>
      </c>
      <c r="T12" s="137"/>
      <c r="U12" s="198">
        <v>0.15</v>
      </c>
      <c r="V12" s="106"/>
      <c r="W12" s="106"/>
      <c r="X12" s="109"/>
      <c r="Z12" s="106"/>
      <c r="AA12" s="106"/>
      <c r="AB12" s="106"/>
      <c r="AC12" s="106"/>
      <c r="AD12" s="106"/>
      <c r="AE12" s="106"/>
      <c r="AF12" s="106"/>
      <c r="AG12" s="106"/>
    </row>
    <row r="13" spans="2:33" ht="12.75">
      <c r="B13" s="94"/>
      <c r="C13" s="95"/>
      <c r="D13" s="94"/>
      <c r="E13" s="94"/>
      <c r="F13" s="94"/>
      <c r="G13" s="94"/>
      <c r="H13" s="94"/>
      <c r="I13" s="94"/>
      <c r="J13" s="108" t="s">
        <v>29</v>
      </c>
      <c r="K13" s="94"/>
      <c r="L13" s="94"/>
      <c r="N13" s="94"/>
      <c r="O13" s="198">
        <v>0.05</v>
      </c>
      <c r="P13" s="137"/>
      <c r="Q13" s="198">
        <v>0.1</v>
      </c>
      <c r="R13" s="137"/>
      <c r="S13" s="198">
        <v>0.2</v>
      </c>
      <c r="T13" s="137"/>
      <c r="U13" s="198">
        <v>0.35</v>
      </c>
      <c r="V13" s="106"/>
      <c r="W13" s="106"/>
      <c r="X13" s="109"/>
      <c r="Z13" s="106"/>
      <c r="AA13" s="106"/>
      <c r="AB13" s="106"/>
      <c r="AC13" s="106"/>
      <c r="AD13" s="106"/>
      <c r="AE13" s="106"/>
      <c r="AF13" s="106"/>
      <c r="AG13" s="106"/>
    </row>
    <row r="14" spans="2:33" ht="12.75">
      <c r="B14" s="94"/>
      <c r="C14" s="95"/>
      <c r="D14" s="94"/>
      <c r="E14" s="94"/>
      <c r="F14" s="94"/>
      <c r="G14" s="94"/>
      <c r="H14" s="94"/>
      <c r="I14" s="94"/>
      <c r="J14" s="108" t="s">
        <v>43</v>
      </c>
      <c r="K14" s="94"/>
      <c r="L14" s="94"/>
      <c r="N14" s="94"/>
      <c r="O14" s="198">
        <v>0.2</v>
      </c>
      <c r="P14" s="137"/>
      <c r="Q14" s="198">
        <v>0.1</v>
      </c>
      <c r="R14" s="137"/>
      <c r="S14" s="198">
        <v>0.15</v>
      </c>
      <c r="T14" s="137"/>
      <c r="U14" s="198">
        <v>0.1</v>
      </c>
      <c r="V14" s="106"/>
      <c r="W14" s="106"/>
      <c r="X14" s="109"/>
      <c r="Z14" s="106"/>
      <c r="AA14" s="106"/>
      <c r="AB14" s="106"/>
      <c r="AC14" s="106"/>
      <c r="AD14" s="106"/>
      <c r="AE14" s="106"/>
      <c r="AF14" s="106"/>
      <c r="AG14" s="106"/>
    </row>
    <row r="15" spans="2:33" ht="15" customHeight="1">
      <c r="B15" s="108"/>
      <c r="C15" s="111"/>
      <c r="D15" s="94"/>
      <c r="E15" s="94"/>
      <c r="F15" s="94"/>
      <c r="G15" s="94"/>
      <c r="H15" s="94"/>
      <c r="I15" s="94"/>
      <c r="J15" s="112" t="s">
        <v>8</v>
      </c>
      <c r="K15" s="94"/>
      <c r="L15" s="94"/>
      <c r="N15" s="94"/>
      <c r="O15" s="113" t="str">
        <f>IF(SUM(O8:O14)=1,"1","onjuist, som gewichten bij eigen scenario moet 1 zijn, vul gewichtsverdeling opnieuw in!!")</f>
        <v>1</v>
      </c>
      <c r="P15" s="103"/>
      <c r="Q15" s="119" t="str">
        <f>IF(SUM(Q8:Q14)=1,"1","onjuist, som gewichten bij eigen scenario moet 1 zijn, vul gewichtsverdeling opnieuw in!!")</f>
        <v>1</v>
      </c>
      <c r="R15" s="106"/>
      <c r="S15" s="119" t="str">
        <f>IF(SUM(S8:S14)=1,"1","onjuist, som gewichten bij eigen scenario moet 1 zijn, vul gewichtsverdeling opnieuw in!!")</f>
        <v>1</v>
      </c>
      <c r="T15" s="106"/>
      <c r="U15" s="119" t="str">
        <f>IF(SUM(U8:U14)=1,"1","onjuist, som gewichten bij eigen scenario moet 1 zijn, vul gewichtsverdeling opnieuw in!!")</f>
        <v>1</v>
      </c>
      <c r="V15" s="106"/>
      <c r="W15" s="106"/>
      <c r="X15" s="179" t="str">
        <f>IF(SUM(X8:X14)=1,"1","onjuist, som gewichten bij eigen scenario moet 1 zijn, vul gewichtsverdeling opnieuw in!!")</f>
        <v>onjuist, som gewichten bij eigen scenario moet 1 zijn, vul gewichtsverdeling opnieuw in!!</v>
      </c>
      <c r="Y15" s="179"/>
      <c r="Z15" s="179"/>
      <c r="AA15" s="179"/>
      <c r="AB15" s="179"/>
      <c r="AC15" s="179"/>
      <c r="AD15" s="179"/>
      <c r="AE15" s="106"/>
      <c r="AF15" s="106"/>
      <c r="AG15" s="106"/>
    </row>
    <row r="16" spans="2:33" ht="12.75">
      <c r="B16" s="94"/>
      <c r="C16" s="95"/>
      <c r="D16" s="94"/>
      <c r="E16" s="94"/>
      <c r="F16" s="94"/>
      <c r="G16" s="94"/>
      <c r="H16" s="94"/>
      <c r="I16" s="94"/>
      <c r="P16" s="94"/>
      <c r="Q16" s="94"/>
      <c r="U16" s="106"/>
      <c r="V16" s="106"/>
      <c r="W16" s="106"/>
      <c r="X16" s="106"/>
      <c r="Y16" s="106"/>
      <c r="Z16" s="106"/>
      <c r="AA16" s="106"/>
      <c r="AB16" s="106"/>
      <c r="AC16" s="106"/>
      <c r="AD16" s="106"/>
      <c r="AE16" s="106"/>
      <c r="AF16" s="106"/>
      <c r="AG16" s="106"/>
    </row>
    <row r="17" spans="2:31" ht="15">
      <c r="B17" s="114" t="s">
        <v>31</v>
      </c>
      <c r="C17" s="95"/>
      <c r="G17" s="114" t="s">
        <v>21</v>
      </c>
      <c r="U17" s="106"/>
      <c r="V17" s="106"/>
      <c r="Y17" s="106"/>
      <c r="Z17" s="106"/>
      <c r="AA17" s="106"/>
      <c r="AB17" s="106"/>
      <c r="AC17" s="106"/>
      <c r="AD17" s="106"/>
      <c r="AE17" s="106"/>
    </row>
    <row r="18" spans="3:28" ht="15">
      <c r="C18" s="95"/>
      <c r="G18" s="115" t="s">
        <v>61</v>
      </c>
      <c r="I18" s="116">
        <v>1</v>
      </c>
      <c r="J18" s="116">
        <v>2</v>
      </c>
      <c r="K18" s="116">
        <v>3</v>
      </c>
      <c r="L18" s="116">
        <v>4</v>
      </c>
      <c r="M18" s="116">
        <v>5</v>
      </c>
      <c r="N18" s="116">
        <v>6</v>
      </c>
      <c r="O18" s="116">
        <v>7</v>
      </c>
      <c r="P18" s="116">
        <v>8</v>
      </c>
      <c r="Q18" s="116">
        <v>9</v>
      </c>
      <c r="R18" s="116">
        <v>10</v>
      </c>
      <c r="S18" s="116">
        <v>11</v>
      </c>
      <c r="T18" s="116">
        <v>12</v>
      </c>
      <c r="U18" s="116">
        <v>13</v>
      </c>
      <c r="V18" s="116">
        <v>14</v>
      </c>
      <c r="W18" s="116">
        <v>15</v>
      </c>
      <c r="X18" s="116">
        <v>16</v>
      </c>
      <c r="Y18" s="116">
        <v>17</v>
      </c>
      <c r="Z18" s="116">
        <v>18</v>
      </c>
      <c r="AA18" s="116">
        <v>19</v>
      </c>
      <c r="AB18" s="116">
        <v>20</v>
      </c>
    </row>
    <row r="19" spans="3:28" ht="20.25" customHeight="1">
      <c r="C19" s="117"/>
      <c r="G19" s="115" t="s">
        <v>62</v>
      </c>
      <c r="H19" s="104"/>
      <c r="I19" s="138"/>
      <c r="J19" s="138"/>
      <c r="K19" s="138"/>
      <c r="L19" s="138"/>
      <c r="M19" s="138"/>
      <c r="N19" s="138"/>
      <c r="O19" s="138"/>
      <c r="P19" s="138"/>
      <c r="Q19" s="138"/>
      <c r="R19" s="138"/>
      <c r="S19" s="138"/>
      <c r="T19" s="138"/>
      <c r="U19" s="138"/>
      <c r="V19" s="138"/>
      <c r="W19" s="138"/>
      <c r="X19" s="138"/>
      <c r="Y19" s="138"/>
      <c r="Z19" s="138"/>
      <c r="AA19" s="138"/>
      <c r="AB19" s="138"/>
    </row>
    <row r="20" spans="6:28" ht="16.5" customHeight="1">
      <c r="F20" s="119"/>
      <c r="G20" s="120" t="s">
        <v>60</v>
      </c>
      <c r="H20" s="106"/>
      <c r="I20" s="139"/>
      <c r="J20" s="139"/>
      <c r="K20" s="139"/>
      <c r="L20" s="139"/>
      <c r="M20" s="139"/>
      <c r="N20" s="139"/>
      <c r="O20" s="140"/>
      <c r="P20" s="140"/>
      <c r="Q20" s="140"/>
      <c r="R20" s="140"/>
      <c r="S20" s="139"/>
      <c r="T20" s="139"/>
      <c r="U20" s="139"/>
      <c r="V20" s="139"/>
      <c r="W20" s="140"/>
      <c r="X20" s="140"/>
      <c r="Y20" s="140"/>
      <c r="Z20" s="140"/>
      <c r="AA20" s="140"/>
      <c r="AB20" s="140"/>
    </row>
    <row r="21" spans="2:28" ht="16.5" customHeight="1">
      <c r="B21" s="104" t="s">
        <v>22</v>
      </c>
      <c r="I21" s="141"/>
      <c r="J21" s="141"/>
      <c r="K21" s="141"/>
      <c r="L21" s="141"/>
      <c r="M21" s="141"/>
      <c r="N21" s="141"/>
      <c r="O21" s="141"/>
      <c r="P21" s="141"/>
      <c r="Q21" s="140"/>
      <c r="R21" s="141"/>
      <c r="S21" s="142"/>
      <c r="T21" s="142"/>
      <c r="U21" s="141"/>
      <c r="V21" s="141"/>
      <c r="W21" s="141"/>
      <c r="X21" s="141"/>
      <c r="Y21" s="141"/>
      <c r="Z21" s="141"/>
      <c r="AA21" s="141"/>
      <c r="AB21" s="141"/>
    </row>
    <row r="22" spans="2:28" ht="16.5" customHeight="1">
      <c r="B22" s="122" t="s">
        <v>10</v>
      </c>
      <c r="C22" s="123" t="s">
        <v>46</v>
      </c>
      <c r="I22" s="143"/>
      <c r="J22" s="143"/>
      <c r="K22" s="143"/>
      <c r="L22" s="143"/>
      <c r="M22" s="143"/>
      <c r="N22" s="143"/>
      <c r="O22" s="143"/>
      <c r="P22" s="143"/>
      <c r="Q22" s="143"/>
      <c r="R22" s="143"/>
      <c r="S22" s="143"/>
      <c r="T22" s="143"/>
      <c r="U22" s="143"/>
      <c r="V22" s="143"/>
      <c r="W22" s="143"/>
      <c r="X22" s="143"/>
      <c r="Y22" s="143"/>
      <c r="Z22" s="143"/>
      <c r="AA22" s="144"/>
      <c r="AB22" s="144"/>
    </row>
    <row r="23" spans="2:30" ht="16.5" customHeight="1">
      <c r="B23" s="122" t="s">
        <v>11</v>
      </c>
      <c r="C23" s="123" t="s">
        <v>47</v>
      </c>
      <c r="E23" s="124"/>
      <c r="F23" s="125"/>
      <c r="G23" s="124"/>
      <c r="H23" s="124"/>
      <c r="I23" s="143"/>
      <c r="J23" s="143"/>
      <c r="K23" s="143"/>
      <c r="L23" s="143"/>
      <c r="M23" s="143"/>
      <c r="N23" s="143"/>
      <c r="O23" s="143"/>
      <c r="P23" s="143"/>
      <c r="Q23" s="143"/>
      <c r="R23" s="143"/>
      <c r="S23" s="143"/>
      <c r="T23" s="143"/>
      <c r="U23" s="143"/>
      <c r="V23" s="143"/>
      <c r="W23" s="143"/>
      <c r="X23" s="143"/>
      <c r="Y23" s="143"/>
      <c r="Z23" s="143"/>
      <c r="AA23" s="144"/>
      <c r="AB23" s="144"/>
      <c r="AD23" s="126" t="s">
        <v>41</v>
      </c>
    </row>
    <row r="24" spans="2:30" ht="17.25" customHeight="1">
      <c r="B24" s="127" t="s">
        <v>7</v>
      </c>
      <c r="C24" s="123" t="s">
        <v>65</v>
      </c>
      <c r="E24" s="124"/>
      <c r="F24" s="125"/>
      <c r="G24" s="124"/>
      <c r="H24" s="124"/>
      <c r="I24" s="143"/>
      <c r="J24" s="143"/>
      <c r="K24" s="143"/>
      <c r="L24" s="143"/>
      <c r="M24" s="143"/>
      <c r="N24" s="143"/>
      <c r="O24" s="143"/>
      <c r="P24" s="143"/>
      <c r="Q24" s="143"/>
      <c r="R24" s="143"/>
      <c r="S24" s="143"/>
      <c r="T24" s="143"/>
      <c r="U24" s="143"/>
      <c r="V24" s="143"/>
      <c r="W24" s="143"/>
      <c r="X24" s="143"/>
      <c r="Y24" s="143"/>
      <c r="Z24" s="143"/>
      <c r="AA24" s="144"/>
      <c r="AB24" s="144"/>
      <c r="AD24" s="126" t="s">
        <v>40</v>
      </c>
    </row>
    <row r="25" spans="2:30" ht="17.25" customHeight="1">
      <c r="B25" s="122" t="s">
        <v>6</v>
      </c>
      <c r="C25" s="118" t="s">
        <v>66</v>
      </c>
      <c r="E25" s="124"/>
      <c r="F25" s="125"/>
      <c r="G25" s="124"/>
      <c r="H25" s="124"/>
      <c r="I25" s="143"/>
      <c r="J25" s="143"/>
      <c r="K25" s="143"/>
      <c r="L25" s="143"/>
      <c r="M25" s="143"/>
      <c r="N25" s="143"/>
      <c r="O25" s="143"/>
      <c r="P25" s="143"/>
      <c r="Q25" s="143"/>
      <c r="R25" s="143"/>
      <c r="S25" s="143"/>
      <c r="T25" s="143"/>
      <c r="U25" s="143"/>
      <c r="V25" s="143"/>
      <c r="W25" s="143"/>
      <c r="X25" s="143"/>
      <c r="Y25" s="143"/>
      <c r="Z25" s="143"/>
      <c r="AA25" s="144"/>
      <c r="AB25" s="144"/>
      <c r="AD25" s="128"/>
    </row>
    <row r="26" spans="2:30" ht="16.5" customHeight="1">
      <c r="B26" s="122" t="s">
        <v>5</v>
      </c>
      <c r="C26" s="123" t="s">
        <v>48</v>
      </c>
      <c r="D26" s="124"/>
      <c r="E26" s="124"/>
      <c r="F26" s="125"/>
      <c r="G26" s="124"/>
      <c r="H26" s="124"/>
      <c r="I26" s="143"/>
      <c r="J26" s="143"/>
      <c r="K26" s="143"/>
      <c r="L26" s="143"/>
      <c r="M26" s="143"/>
      <c r="N26" s="143"/>
      <c r="O26" s="143"/>
      <c r="P26" s="143"/>
      <c r="Q26" s="143"/>
      <c r="R26" s="143"/>
      <c r="S26" s="143"/>
      <c r="T26" s="143"/>
      <c r="U26" s="143"/>
      <c r="V26" s="143"/>
      <c r="W26" s="143"/>
      <c r="X26" s="143"/>
      <c r="Y26" s="143"/>
      <c r="Z26" s="143"/>
      <c r="AA26" s="144"/>
      <c r="AB26" s="144"/>
      <c r="AD26" s="128"/>
    </row>
    <row r="27" spans="2:30" ht="16.5" customHeight="1">
      <c r="B27" s="122" t="s">
        <v>45</v>
      </c>
      <c r="C27" s="123" t="s">
        <v>100</v>
      </c>
      <c r="D27" s="124"/>
      <c r="E27" s="124"/>
      <c r="F27" s="125"/>
      <c r="G27" s="124"/>
      <c r="H27" s="124"/>
      <c r="I27" s="143"/>
      <c r="J27" s="143"/>
      <c r="K27" s="143"/>
      <c r="L27" s="143"/>
      <c r="M27" s="143"/>
      <c r="N27" s="143"/>
      <c r="O27" s="143"/>
      <c r="P27" s="143"/>
      <c r="Q27" s="143"/>
      <c r="R27" s="143"/>
      <c r="S27" s="143"/>
      <c r="T27" s="143"/>
      <c r="U27" s="143"/>
      <c r="V27" s="143"/>
      <c r="W27" s="143"/>
      <c r="X27" s="143"/>
      <c r="Y27" s="143"/>
      <c r="Z27" s="143"/>
      <c r="AA27" s="144"/>
      <c r="AB27" s="144"/>
      <c r="AD27" s="128"/>
    </row>
    <row r="28" spans="2:30" ht="16.5" customHeight="1">
      <c r="B28" s="122"/>
      <c r="D28" s="124"/>
      <c r="E28" s="124"/>
      <c r="F28" s="125"/>
      <c r="G28" s="124"/>
      <c r="H28" s="124"/>
      <c r="I28" s="145"/>
      <c r="J28" s="145"/>
      <c r="K28" s="145"/>
      <c r="L28" s="145"/>
      <c r="M28" s="145"/>
      <c r="N28" s="145"/>
      <c r="O28" s="145"/>
      <c r="P28" s="145"/>
      <c r="Q28" s="145"/>
      <c r="R28" s="146"/>
      <c r="S28" s="145"/>
      <c r="T28" s="145"/>
      <c r="U28" s="145"/>
      <c r="V28" s="145"/>
      <c r="W28" s="145"/>
      <c r="X28" s="145"/>
      <c r="Y28" s="145"/>
      <c r="Z28" s="145"/>
      <c r="AA28" s="147"/>
      <c r="AB28" s="147"/>
      <c r="AD28" s="128"/>
    </row>
    <row r="29" spans="2:30" ht="16.5" customHeight="1">
      <c r="B29" s="104" t="s">
        <v>23</v>
      </c>
      <c r="D29" s="124"/>
      <c r="E29" s="124"/>
      <c r="F29" s="125"/>
      <c r="G29" s="124"/>
      <c r="H29" s="124"/>
      <c r="I29" s="145"/>
      <c r="J29" s="145"/>
      <c r="K29" s="145"/>
      <c r="L29" s="145"/>
      <c r="M29" s="145"/>
      <c r="N29" s="145"/>
      <c r="O29" s="145"/>
      <c r="P29" s="145"/>
      <c r="Q29" s="145"/>
      <c r="R29" s="146"/>
      <c r="S29" s="145"/>
      <c r="T29" s="145"/>
      <c r="U29" s="145"/>
      <c r="V29" s="145"/>
      <c r="W29" s="145"/>
      <c r="X29" s="145"/>
      <c r="Y29" s="145"/>
      <c r="Z29" s="145"/>
      <c r="AA29" s="147"/>
      <c r="AB29" s="148"/>
      <c r="AD29" s="129" t="s">
        <v>39</v>
      </c>
    </row>
    <row r="30" spans="2:30" ht="16.5" customHeight="1">
      <c r="B30" s="122" t="s">
        <v>10</v>
      </c>
      <c r="C30" s="130" t="s">
        <v>51</v>
      </c>
      <c r="D30" s="124"/>
      <c r="E30" s="124"/>
      <c r="F30" s="125"/>
      <c r="G30" s="124"/>
      <c r="H30" s="124"/>
      <c r="I30" s="143"/>
      <c r="J30" s="143"/>
      <c r="K30" s="143"/>
      <c r="L30" s="143"/>
      <c r="M30" s="143"/>
      <c r="N30" s="143"/>
      <c r="O30" s="143"/>
      <c r="P30" s="143"/>
      <c r="Q30" s="143"/>
      <c r="R30" s="143"/>
      <c r="S30" s="143"/>
      <c r="T30" s="143"/>
      <c r="U30" s="143"/>
      <c r="V30" s="143"/>
      <c r="W30" s="143"/>
      <c r="X30" s="143"/>
      <c r="Y30" s="143"/>
      <c r="Z30" s="143"/>
      <c r="AA30" s="144"/>
      <c r="AB30" s="144"/>
      <c r="AD30" s="126" t="s">
        <v>41</v>
      </c>
    </row>
    <row r="31" spans="1:30" ht="16.5" customHeight="1">
      <c r="A31" s="124"/>
      <c r="B31" s="122"/>
      <c r="D31" s="124"/>
      <c r="E31" s="124"/>
      <c r="I31" s="196"/>
      <c r="J31" s="196"/>
      <c r="K31" s="196"/>
      <c r="L31" s="196"/>
      <c r="M31" s="196"/>
      <c r="N31" s="196"/>
      <c r="O31" s="196"/>
      <c r="P31" s="196"/>
      <c r="Q31" s="196"/>
      <c r="R31" s="196"/>
      <c r="S31" s="196"/>
      <c r="T31" s="196"/>
      <c r="U31" s="196"/>
      <c r="V31" s="196"/>
      <c r="W31" s="196"/>
      <c r="X31" s="196"/>
      <c r="Y31" s="196"/>
      <c r="Z31" s="196"/>
      <c r="AA31" s="197"/>
      <c r="AB31" s="197"/>
      <c r="AD31" s="126" t="s">
        <v>40</v>
      </c>
    </row>
    <row r="32" spans="1:28" ht="16.5" customHeight="1">
      <c r="A32" s="124"/>
      <c r="B32" s="131"/>
      <c r="D32" s="124"/>
      <c r="E32" s="124"/>
      <c r="I32" s="145"/>
      <c r="J32" s="145"/>
      <c r="K32" s="145"/>
      <c r="L32" s="145"/>
      <c r="M32" s="145"/>
      <c r="N32" s="145"/>
      <c r="O32" s="145"/>
      <c r="P32" s="145"/>
      <c r="Q32" s="145"/>
      <c r="R32" s="146"/>
      <c r="S32" s="145"/>
      <c r="T32" s="145"/>
      <c r="U32" s="145"/>
      <c r="V32" s="145"/>
      <c r="W32" s="145"/>
      <c r="X32" s="145"/>
      <c r="Y32" s="145"/>
      <c r="Z32" s="145"/>
      <c r="AA32" s="147"/>
      <c r="AB32" s="147"/>
    </row>
    <row r="33" spans="2:30" ht="17.25" customHeight="1">
      <c r="B33" s="132" t="s">
        <v>24</v>
      </c>
      <c r="D33" s="124"/>
      <c r="E33" s="124"/>
      <c r="F33" s="125"/>
      <c r="G33" s="133" t="s">
        <v>64</v>
      </c>
      <c r="H33" s="104"/>
      <c r="I33" s="149" t="str">
        <f aca="true" t="shared" si="0" ref="I33:O33">IF(I$19=0," ",I$19)</f>
        <v> </v>
      </c>
      <c r="J33" s="149" t="str">
        <f t="shared" si="0"/>
        <v> </v>
      </c>
      <c r="K33" s="149" t="str">
        <f t="shared" si="0"/>
        <v> </v>
      </c>
      <c r="L33" s="149" t="str">
        <f t="shared" si="0"/>
        <v> </v>
      </c>
      <c r="M33" s="149" t="str">
        <f t="shared" si="0"/>
        <v> </v>
      </c>
      <c r="N33" s="149" t="str">
        <f t="shared" si="0"/>
        <v> </v>
      </c>
      <c r="O33" s="149" t="str">
        <f t="shared" si="0"/>
        <v> </v>
      </c>
      <c r="P33" s="149" t="str">
        <f aca="true" t="shared" si="1" ref="P33:AB33">IF(P$19=0," ",P$19)</f>
        <v> </v>
      </c>
      <c r="Q33" s="149" t="str">
        <f t="shared" si="1"/>
        <v> </v>
      </c>
      <c r="R33" s="149" t="str">
        <f t="shared" si="1"/>
        <v> </v>
      </c>
      <c r="S33" s="149" t="str">
        <f t="shared" si="1"/>
        <v> </v>
      </c>
      <c r="T33" s="149" t="str">
        <f t="shared" si="1"/>
        <v> </v>
      </c>
      <c r="U33" s="149" t="str">
        <f t="shared" si="1"/>
        <v> </v>
      </c>
      <c r="V33" s="149" t="str">
        <f t="shared" si="1"/>
        <v> </v>
      </c>
      <c r="W33" s="149" t="str">
        <f t="shared" si="1"/>
        <v> </v>
      </c>
      <c r="X33" s="149" t="str">
        <f t="shared" si="1"/>
        <v> </v>
      </c>
      <c r="Y33" s="149" t="str">
        <f t="shared" si="1"/>
        <v> </v>
      </c>
      <c r="Z33" s="149" t="str">
        <f t="shared" si="1"/>
        <v> </v>
      </c>
      <c r="AA33" s="149" t="str">
        <f t="shared" si="1"/>
        <v> </v>
      </c>
      <c r="AB33" s="149" t="str">
        <f t="shared" si="1"/>
        <v> </v>
      </c>
      <c r="AD33" s="121"/>
    </row>
    <row r="34" spans="2:30" ht="16.5" customHeight="1">
      <c r="B34" s="122" t="s">
        <v>10</v>
      </c>
      <c r="C34" s="118" t="s">
        <v>52</v>
      </c>
      <c r="D34" s="124"/>
      <c r="E34" s="124"/>
      <c r="F34" s="125"/>
      <c r="G34" s="124"/>
      <c r="H34" s="124"/>
      <c r="I34" s="143"/>
      <c r="J34" s="143"/>
      <c r="K34" s="143"/>
      <c r="L34" s="143"/>
      <c r="M34" s="143"/>
      <c r="N34" s="143"/>
      <c r="O34" s="143"/>
      <c r="P34" s="143"/>
      <c r="Q34" s="143"/>
      <c r="R34" s="143"/>
      <c r="S34" s="143"/>
      <c r="T34" s="143"/>
      <c r="U34" s="143"/>
      <c r="V34" s="143"/>
      <c r="W34" s="143"/>
      <c r="X34" s="143"/>
      <c r="Y34" s="143"/>
      <c r="Z34" s="143"/>
      <c r="AA34" s="144"/>
      <c r="AB34" s="144"/>
      <c r="AD34" s="129" t="s">
        <v>39</v>
      </c>
    </row>
    <row r="35" spans="2:30" ht="17.25" customHeight="1">
      <c r="B35" s="122" t="s">
        <v>11</v>
      </c>
      <c r="C35" s="118" t="s">
        <v>53</v>
      </c>
      <c r="D35" s="124"/>
      <c r="E35" s="124"/>
      <c r="F35" s="125"/>
      <c r="G35" s="124"/>
      <c r="H35" s="124"/>
      <c r="I35" s="143"/>
      <c r="J35" s="143"/>
      <c r="K35" s="143"/>
      <c r="L35" s="143"/>
      <c r="M35" s="143"/>
      <c r="N35" s="143"/>
      <c r="O35" s="143"/>
      <c r="P35" s="143"/>
      <c r="Q35" s="143"/>
      <c r="R35" s="143"/>
      <c r="S35" s="143"/>
      <c r="T35" s="143"/>
      <c r="U35" s="143"/>
      <c r="V35" s="143"/>
      <c r="W35" s="143"/>
      <c r="X35" s="143"/>
      <c r="Y35" s="143"/>
      <c r="Z35" s="143"/>
      <c r="AA35" s="144"/>
      <c r="AB35" s="144"/>
      <c r="AD35" s="126" t="s">
        <v>41</v>
      </c>
    </row>
    <row r="36" spans="2:30" ht="16.5" customHeight="1">
      <c r="B36" s="127" t="s">
        <v>7</v>
      </c>
      <c r="C36" s="118" t="s">
        <v>54</v>
      </c>
      <c r="D36" s="124"/>
      <c r="E36" s="124"/>
      <c r="F36" s="125"/>
      <c r="G36" s="124"/>
      <c r="H36" s="124"/>
      <c r="I36" s="143"/>
      <c r="J36" s="143"/>
      <c r="K36" s="143"/>
      <c r="L36" s="143"/>
      <c r="M36" s="143"/>
      <c r="N36" s="143"/>
      <c r="O36" s="143"/>
      <c r="P36" s="143"/>
      <c r="Q36" s="143"/>
      <c r="R36" s="143"/>
      <c r="S36" s="143"/>
      <c r="T36" s="143"/>
      <c r="U36" s="143"/>
      <c r="V36" s="143"/>
      <c r="W36" s="143"/>
      <c r="X36" s="143"/>
      <c r="Y36" s="143"/>
      <c r="Z36" s="143"/>
      <c r="AA36" s="144"/>
      <c r="AB36" s="144"/>
      <c r="AD36" s="126" t="s">
        <v>40</v>
      </c>
    </row>
    <row r="37" spans="2:30" ht="16.5" customHeight="1">
      <c r="B37" s="122" t="s">
        <v>6</v>
      </c>
      <c r="C37" s="118" t="s">
        <v>55</v>
      </c>
      <c r="D37" s="124"/>
      <c r="E37" s="124"/>
      <c r="F37" s="125"/>
      <c r="G37" s="124"/>
      <c r="H37" s="124"/>
      <c r="I37" s="143"/>
      <c r="J37" s="143"/>
      <c r="K37" s="143"/>
      <c r="L37" s="143"/>
      <c r="M37" s="143"/>
      <c r="N37" s="143"/>
      <c r="O37" s="143"/>
      <c r="P37" s="143"/>
      <c r="Q37" s="143"/>
      <c r="R37" s="143"/>
      <c r="S37" s="143"/>
      <c r="T37" s="143"/>
      <c r="U37" s="143"/>
      <c r="V37" s="143"/>
      <c r="W37" s="143"/>
      <c r="X37" s="143"/>
      <c r="Y37" s="143"/>
      <c r="Z37" s="143"/>
      <c r="AA37" s="144"/>
      <c r="AB37" s="144"/>
      <c r="AD37" s="121"/>
    </row>
    <row r="38" spans="2:30" ht="16.5" customHeight="1">
      <c r="B38" s="127"/>
      <c r="D38" s="124"/>
      <c r="E38" s="124"/>
      <c r="F38" s="125"/>
      <c r="G38" s="124"/>
      <c r="H38" s="124"/>
      <c r="I38" s="145"/>
      <c r="J38" s="145"/>
      <c r="K38" s="145"/>
      <c r="L38" s="145"/>
      <c r="M38" s="145"/>
      <c r="N38" s="145"/>
      <c r="O38" s="145"/>
      <c r="P38" s="145"/>
      <c r="Q38" s="145"/>
      <c r="R38" s="146"/>
      <c r="S38" s="145"/>
      <c r="T38" s="145"/>
      <c r="U38" s="145"/>
      <c r="V38" s="145"/>
      <c r="W38" s="145"/>
      <c r="X38" s="145"/>
      <c r="Y38" s="145"/>
      <c r="Z38" s="145"/>
      <c r="AA38" s="147"/>
      <c r="AB38" s="147"/>
      <c r="AD38" s="121"/>
    </row>
    <row r="39" spans="2:30" ht="16.5" customHeight="1">
      <c r="B39" s="112" t="s">
        <v>25</v>
      </c>
      <c r="D39" s="124"/>
      <c r="E39" s="124"/>
      <c r="F39" s="125"/>
      <c r="G39" s="124"/>
      <c r="H39" s="124"/>
      <c r="I39" s="145"/>
      <c r="J39" s="145"/>
      <c r="K39" s="145"/>
      <c r="L39" s="145"/>
      <c r="M39" s="145"/>
      <c r="N39" s="145"/>
      <c r="O39" s="145"/>
      <c r="P39" s="145"/>
      <c r="Q39" s="145"/>
      <c r="R39" s="146"/>
      <c r="S39" s="145"/>
      <c r="T39" s="145"/>
      <c r="U39" s="145"/>
      <c r="V39" s="145"/>
      <c r="W39" s="145"/>
      <c r="X39" s="145"/>
      <c r="Y39" s="145"/>
      <c r="Z39" s="145"/>
      <c r="AA39" s="147"/>
      <c r="AB39" s="147"/>
      <c r="AD39" s="121"/>
    </row>
    <row r="40" spans="2:30" ht="16.5" customHeight="1">
      <c r="B40" s="122" t="s">
        <v>10</v>
      </c>
      <c r="C40" s="118" t="s">
        <v>101</v>
      </c>
      <c r="D40" s="124"/>
      <c r="E40" s="124"/>
      <c r="F40" s="125"/>
      <c r="G40" s="124"/>
      <c r="H40" s="124"/>
      <c r="I40" s="143"/>
      <c r="J40" s="143"/>
      <c r="K40" s="143"/>
      <c r="L40" s="143"/>
      <c r="M40" s="143"/>
      <c r="N40" s="143"/>
      <c r="O40" s="143"/>
      <c r="P40" s="143"/>
      <c r="Q40" s="143"/>
      <c r="R40" s="143"/>
      <c r="S40" s="143"/>
      <c r="T40" s="143"/>
      <c r="U40" s="143"/>
      <c r="V40" s="143"/>
      <c r="W40" s="143"/>
      <c r="X40" s="143"/>
      <c r="Y40" s="143"/>
      <c r="Z40" s="143"/>
      <c r="AA40" s="144"/>
      <c r="AB40" s="144"/>
      <c r="AD40" s="129" t="s">
        <v>39</v>
      </c>
    </row>
    <row r="41" spans="2:30" ht="16.5" customHeight="1">
      <c r="B41" s="122" t="s">
        <v>11</v>
      </c>
      <c r="C41" s="118" t="s">
        <v>102</v>
      </c>
      <c r="D41" s="124"/>
      <c r="E41" s="124"/>
      <c r="F41" s="125"/>
      <c r="G41" s="124"/>
      <c r="H41" s="124"/>
      <c r="I41" s="143"/>
      <c r="J41" s="143"/>
      <c r="K41" s="143"/>
      <c r="L41" s="143"/>
      <c r="M41" s="143"/>
      <c r="N41" s="143"/>
      <c r="O41" s="143"/>
      <c r="P41" s="143"/>
      <c r="Q41" s="143"/>
      <c r="R41" s="143"/>
      <c r="S41" s="143"/>
      <c r="T41" s="143"/>
      <c r="U41" s="143"/>
      <c r="V41" s="143"/>
      <c r="W41" s="143"/>
      <c r="X41" s="143"/>
      <c r="Y41" s="143"/>
      <c r="Z41" s="143"/>
      <c r="AA41" s="144"/>
      <c r="AB41" s="144"/>
      <c r="AD41" s="126" t="s">
        <v>41</v>
      </c>
    </row>
    <row r="42" spans="2:30" ht="16.5" customHeight="1">
      <c r="B42" s="127" t="s">
        <v>7</v>
      </c>
      <c r="C42" s="118" t="s">
        <v>103</v>
      </c>
      <c r="D42" s="124"/>
      <c r="E42" s="124"/>
      <c r="F42" s="125"/>
      <c r="G42" s="124"/>
      <c r="H42" s="124"/>
      <c r="I42" s="143"/>
      <c r="J42" s="143"/>
      <c r="K42" s="143"/>
      <c r="L42" s="143"/>
      <c r="M42" s="143"/>
      <c r="N42" s="143"/>
      <c r="O42" s="143"/>
      <c r="P42" s="143"/>
      <c r="Q42" s="143"/>
      <c r="R42" s="143"/>
      <c r="S42" s="143"/>
      <c r="T42" s="143"/>
      <c r="U42" s="143"/>
      <c r="V42" s="143"/>
      <c r="W42" s="143"/>
      <c r="X42" s="143"/>
      <c r="Y42" s="143"/>
      <c r="Z42" s="143"/>
      <c r="AA42" s="144"/>
      <c r="AB42" s="144"/>
      <c r="AD42" s="126" t="s">
        <v>40</v>
      </c>
    </row>
    <row r="43" spans="2:30" ht="16.5" customHeight="1">
      <c r="B43" s="122"/>
      <c r="D43" s="124"/>
      <c r="E43" s="124"/>
      <c r="F43" s="125"/>
      <c r="G43" s="124"/>
      <c r="H43" s="124"/>
      <c r="I43" s="145"/>
      <c r="J43" s="145"/>
      <c r="K43" s="145"/>
      <c r="L43" s="145"/>
      <c r="M43" s="145"/>
      <c r="N43" s="145"/>
      <c r="O43" s="145"/>
      <c r="P43" s="145"/>
      <c r="Q43" s="145"/>
      <c r="R43" s="146"/>
      <c r="S43" s="145"/>
      <c r="T43" s="145"/>
      <c r="U43" s="145"/>
      <c r="V43" s="145"/>
      <c r="W43" s="145"/>
      <c r="X43" s="145"/>
      <c r="Y43" s="145"/>
      <c r="Z43" s="145"/>
      <c r="AA43" s="147"/>
      <c r="AB43" s="147"/>
      <c r="AD43" s="121"/>
    </row>
    <row r="44" spans="2:30" ht="16.5" customHeight="1">
      <c r="B44" s="112" t="s">
        <v>26</v>
      </c>
      <c r="D44" s="124"/>
      <c r="E44" s="124"/>
      <c r="F44" s="125"/>
      <c r="G44" s="133" t="s">
        <v>63</v>
      </c>
      <c r="H44" s="104"/>
      <c r="I44" s="149" t="str">
        <f aca="true" t="shared" si="2" ref="I44:O44">IF(I$19=0," ",I$19)</f>
        <v> </v>
      </c>
      <c r="J44" s="149" t="str">
        <f t="shared" si="2"/>
        <v> </v>
      </c>
      <c r="K44" s="149" t="str">
        <f t="shared" si="2"/>
        <v> </v>
      </c>
      <c r="L44" s="149" t="str">
        <f t="shared" si="2"/>
        <v> </v>
      </c>
      <c r="M44" s="149" t="str">
        <f t="shared" si="2"/>
        <v> </v>
      </c>
      <c r="N44" s="149" t="str">
        <f t="shared" si="2"/>
        <v> </v>
      </c>
      <c r="O44" s="149" t="str">
        <f t="shared" si="2"/>
        <v> </v>
      </c>
      <c r="P44" s="149" t="str">
        <f aca="true" t="shared" si="3" ref="P44:AB44">IF(P$19=0," ",P$19)</f>
        <v> </v>
      </c>
      <c r="Q44" s="149" t="str">
        <f t="shared" si="3"/>
        <v> </v>
      </c>
      <c r="R44" s="149" t="str">
        <f t="shared" si="3"/>
        <v> </v>
      </c>
      <c r="S44" s="149" t="str">
        <f t="shared" si="3"/>
        <v> </v>
      </c>
      <c r="T44" s="149" t="str">
        <f t="shared" si="3"/>
        <v> </v>
      </c>
      <c r="U44" s="149" t="str">
        <f t="shared" si="3"/>
        <v> </v>
      </c>
      <c r="V44" s="149" t="str">
        <f t="shared" si="3"/>
        <v> </v>
      </c>
      <c r="W44" s="149" t="str">
        <f t="shared" si="3"/>
        <v> </v>
      </c>
      <c r="X44" s="149" t="str">
        <f t="shared" si="3"/>
        <v> </v>
      </c>
      <c r="Y44" s="149" t="str">
        <f t="shared" si="3"/>
        <v> </v>
      </c>
      <c r="Z44" s="149" t="str">
        <f t="shared" si="3"/>
        <v> </v>
      </c>
      <c r="AA44" s="149" t="str">
        <f t="shared" si="3"/>
        <v> </v>
      </c>
      <c r="AB44" s="149" t="str">
        <f t="shared" si="3"/>
        <v> </v>
      </c>
      <c r="AD44" s="134"/>
    </row>
    <row r="45" spans="2:30" ht="16.5" customHeight="1">
      <c r="B45" s="122" t="s">
        <v>10</v>
      </c>
      <c r="C45" s="118" t="s">
        <v>56</v>
      </c>
      <c r="I45" s="143"/>
      <c r="J45" s="143"/>
      <c r="K45" s="143"/>
      <c r="L45" s="143"/>
      <c r="M45" s="143"/>
      <c r="N45" s="143"/>
      <c r="O45" s="143"/>
      <c r="P45" s="143"/>
      <c r="Q45" s="143"/>
      <c r="R45" s="143"/>
      <c r="S45" s="143"/>
      <c r="T45" s="143"/>
      <c r="U45" s="143"/>
      <c r="V45" s="143"/>
      <c r="W45" s="143"/>
      <c r="X45" s="143"/>
      <c r="Y45" s="143"/>
      <c r="Z45" s="143"/>
      <c r="AA45" s="144"/>
      <c r="AB45" s="144"/>
      <c r="AD45" s="129" t="s">
        <v>39</v>
      </c>
    </row>
    <row r="46" spans="2:30" ht="16.5" customHeight="1">
      <c r="B46" s="122" t="s">
        <v>11</v>
      </c>
      <c r="C46" s="118" t="s">
        <v>57</v>
      </c>
      <c r="D46" s="124"/>
      <c r="E46" s="124"/>
      <c r="F46" s="125"/>
      <c r="G46" s="124"/>
      <c r="H46" s="124"/>
      <c r="I46" s="143"/>
      <c r="J46" s="143"/>
      <c r="K46" s="143"/>
      <c r="L46" s="143"/>
      <c r="M46" s="143"/>
      <c r="N46" s="143"/>
      <c r="O46" s="143"/>
      <c r="P46" s="143"/>
      <c r="Q46" s="143"/>
      <c r="R46" s="143"/>
      <c r="S46" s="143"/>
      <c r="T46" s="143"/>
      <c r="U46" s="143"/>
      <c r="V46" s="143"/>
      <c r="W46" s="143"/>
      <c r="X46" s="143"/>
      <c r="Y46" s="143"/>
      <c r="Z46" s="143"/>
      <c r="AA46" s="144"/>
      <c r="AB46" s="144"/>
      <c r="AD46" s="126" t="s">
        <v>41</v>
      </c>
    </row>
    <row r="47" spans="2:30" ht="16.5" customHeight="1">
      <c r="B47" s="127" t="s">
        <v>7</v>
      </c>
      <c r="C47" s="118" t="s">
        <v>58</v>
      </c>
      <c r="D47" s="124"/>
      <c r="E47" s="124"/>
      <c r="F47" s="125"/>
      <c r="G47" s="124"/>
      <c r="H47" s="124"/>
      <c r="I47" s="143"/>
      <c r="J47" s="143"/>
      <c r="K47" s="143"/>
      <c r="L47" s="143"/>
      <c r="M47" s="143"/>
      <c r="N47" s="143"/>
      <c r="O47" s="143"/>
      <c r="P47" s="143"/>
      <c r="Q47" s="143"/>
      <c r="R47" s="143"/>
      <c r="S47" s="143"/>
      <c r="T47" s="143"/>
      <c r="U47" s="143"/>
      <c r="V47" s="143"/>
      <c r="W47" s="143"/>
      <c r="X47" s="143"/>
      <c r="Y47" s="143"/>
      <c r="Z47" s="143"/>
      <c r="AA47" s="144"/>
      <c r="AB47" s="144"/>
      <c r="AD47" s="126" t="s">
        <v>40</v>
      </c>
    </row>
    <row r="48" spans="2:30" ht="16.5" customHeight="1">
      <c r="B48" s="122"/>
      <c r="D48" s="124"/>
      <c r="E48" s="124"/>
      <c r="F48" s="125"/>
      <c r="G48" s="124"/>
      <c r="H48" s="124"/>
      <c r="I48" s="150"/>
      <c r="J48" s="150"/>
      <c r="K48" s="150"/>
      <c r="L48" s="150"/>
      <c r="M48" s="150"/>
      <c r="N48" s="150"/>
      <c r="O48" s="150"/>
      <c r="P48" s="150"/>
      <c r="Q48" s="150"/>
      <c r="R48" s="151"/>
      <c r="S48" s="150"/>
      <c r="T48" s="150"/>
      <c r="U48" s="150"/>
      <c r="V48" s="150"/>
      <c r="W48" s="150"/>
      <c r="X48" s="152"/>
      <c r="Y48" s="152"/>
      <c r="Z48" s="152"/>
      <c r="AA48" s="140"/>
      <c r="AB48" s="140"/>
      <c r="AD48" s="121"/>
    </row>
    <row r="49" spans="2:30" ht="16.5" customHeight="1">
      <c r="B49" s="104" t="s">
        <v>27</v>
      </c>
      <c r="D49" s="124"/>
      <c r="E49" s="124"/>
      <c r="F49" s="124"/>
      <c r="G49" s="125"/>
      <c r="H49" s="124"/>
      <c r="I49" s="151"/>
      <c r="J49" s="151"/>
      <c r="K49" s="151"/>
      <c r="L49" s="151"/>
      <c r="M49" s="151"/>
      <c r="N49" s="151"/>
      <c r="O49" s="151"/>
      <c r="P49" s="151"/>
      <c r="Q49" s="150"/>
      <c r="R49" s="151"/>
      <c r="S49" s="150"/>
      <c r="T49" s="150"/>
      <c r="U49" s="150"/>
      <c r="V49" s="150"/>
      <c r="W49" s="150"/>
      <c r="X49" s="153"/>
      <c r="Y49" s="153"/>
      <c r="Z49" s="153"/>
      <c r="AA49" s="140"/>
      <c r="AB49" s="140"/>
      <c r="AD49" s="129"/>
    </row>
    <row r="50" spans="2:30" ht="16.5" customHeight="1">
      <c r="B50" s="122" t="s">
        <v>10</v>
      </c>
      <c r="C50" s="118" t="s">
        <v>59</v>
      </c>
      <c r="D50" s="124"/>
      <c r="E50" s="124"/>
      <c r="F50" s="124"/>
      <c r="G50" s="124"/>
      <c r="H50" s="124"/>
      <c r="I50" s="154"/>
      <c r="J50" s="154"/>
      <c r="K50" s="154"/>
      <c r="L50" s="154"/>
      <c r="M50" s="154"/>
      <c r="N50" s="154"/>
      <c r="O50" s="154"/>
      <c r="P50" s="154"/>
      <c r="Q50" s="154"/>
      <c r="R50" s="154"/>
      <c r="S50" s="154"/>
      <c r="T50" s="154"/>
      <c r="U50" s="154"/>
      <c r="V50" s="154"/>
      <c r="W50" s="154"/>
      <c r="X50" s="155"/>
      <c r="Y50" s="155"/>
      <c r="Z50" s="155"/>
      <c r="AA50" s="156"/>
      <c r="AB50" s="156"/>
      <c r="AD50" s="126"/>
    </row>
    <row r="51" spans="2:30" ht="16.5" customHeight="1">
      <c r="B51" s="122"/>
      <c r="D51" s="124"/>
      <c r="E51" s="124"/>
      <c r="F51" s="124"/>
      <c r="G51" s="124"/>
      <c r="H51" s="124"/>
      <c r="I51" s="174"/>
      <c r="J51" s="174"/>
      <c r="K51" s="174"/>
      <c r="L51" s="174"/>
      <c r="M51" s="174"/>
      <c r="N51" s="174"/>
      <c r="O51" s="174"/>
      <c r="P51" s="174"/>
      <c r="Q51" s="174"/>
      <c r="R51" s="174"/>
      <c r="S51" s="174"/>
      <c r="T51" s="174"/>
      <c r="U51" s="174"/>
      <c r="V51" s="174"/>
      <c r="W51" s="174"/>
      <c r="X51" s="175"/>
      <c r="Y51" s="175"/>
      <c r="Z51" s="175"/>
      <c r="AA51" s="176"/>
      <c r="AB51" s="176"/>
      <c r="AD51" s="126"/>
    </row>
    <row r="52" spans="2:30" ht="16.5" customHeight="1">
      <c r="B52" s="104" t="s">
        <v>43</v>
      </c>
      <c r="D52" s="124"/>
      <c r="E52" s="124"/>
      <c r="F52" s="124"/>
      <c r="G52" s="133" t="s">
        <v>63</v>
      </c>
      <c r="H52" s="104"/>
      <c r="I52" s="149" t="str">
        <f aca="true" t="shared" si="4" ref="I52:O52">IF(I$19=0," ",I$19)</f>
        <v> </v>
      </c>
      <c r="J52" s="149" t="str">
        <f t="shared" si="4"/>
        <v> </v>
      </c>
      <c r="K52" s="149" t="str">
        <f t="shared" si="4"/>
        <v> </v>
      </c>
      <c r="L52" s="149" t="str">
        <f t="shared" si="4"/>
        <v> </v>
      </c>
      <c r="M52" s="149" t="str">
        <f t="shared" si="4"/>
        <v> </v>
      </c>
      <c r="N52" s="149" t="str">
        <f t="shared" si="4"/>
        <v> </v>
      </c>
      <c r="O52" s="149" t="str">
        <f t="shared" si="4"/>
        <v> </v>
      </c>
      <c r="P52" s="149" t="str">
        <f aca="true" t="shared" si="5" ref="P52:AB52">IF(P$19=0," ",P$19)</f>
        <v> </v>
      </c>
      <c r="Q52" s="149" t="str">
        <f t="shared" si="5"/>
        <v> </v>
      </c>
      <c r="R52" s="149" t="str">
        <f t="shared" si="5"/>
        <v> </v>
      </c>
      <c r="S52" s="149" t="str">
        <f t="shared" si="5"/>
        <v> </v>
      </c>
      <c r="T52" s="149" t="str">
        <f t="shared" si="5"/>
        <v> </v>
      </c>
      <c r="U52" s="149" t="str">
        <f t="shared" si="5"/>
        <v> </v>
      </c>
      <c r="V52" s="149" t="str">
        <f t="shared" si="5"/>
        <v> </v>
      </c>
      <c r="W52" s="149" t="str">
        <f t="shared" si="5"/>
        <v> </v>
      </c>
      <c r="X52" s="149" t="str">
        <f t="shared" si="5"/>
        <v> </v>
      </c>
      <c r="Y52" s="149" t="str">
        <f t="shared" si="5"/>
        <v> </v>
      </c>
      <c r="Z52" s="149" t="str">
        <f t="shared" si="5"/>
        <v> </v>
      </c>
      <c r="AA52" s="149" t="str">
        <f t="shared" si="5"/>
        <v> </v>
      </c>
      <c r="AB52" s="149" t="str">
        <f t="shared" si="5"/>
        <v> </v>
      </c>
      <c r="AD52" s="126" t="s">
        <v>40</v>
      </c>
    </row>
    <row r="53" spans="2:28" ht="16.5" customHeight="1">
      <c r="B53" s="122" t="s">
        <v>10</v>
      </c>
      <c r="C53" s="118" t="s">
        <v>50</v>
      </c>
      <c r="D53" s="124"/>
      <c r="E53" s="124"/>
      <c r="F53" s="125"/>
      <c r="G53" s="124"/>
      <c r="H53" s="124"/>
      <c r="I53" s="154"/>
      <c r="J53" s="154"/>
      <c r="K53" s="154"/>
      <c r="L53" s="154"/>
      <c r="M53" s="154"/>
      <c r="N53" s="154"/>
      <c r="O53" s="154"/>
      <c r="P53" s="154"/>
      <c r="Q53" s="154"/>
      <c r="R53" s="154"/>
      <c r="S53" s="154"/>
      <c r="T53" s="154"/>
      <c r="U53" s="154"/>
      <c r="V53" s="154"/>
      <c r="W53" s="154"/>
      <c r="X53" s="155"/>
      <c r="Y53" s="155"/>
      <c r="Z53" s="155"/>
      <c r="AA53" s="156"/>
      <c r="AB53" s="156"/>
    </row>
    <row r="54" spans="2:28" ht="16.5" customHeight="1">
      <c r="B54" s="122"/>
      <c r="D54" s="124"/>
      <c r="E54" s="124"/>
      <c r="F54" s="125"/>
      <c r="G54" s="124"/>
      <c r="H54" s="124"/>
      <c r="I54" s="99"/>
      <c r="J54" s="99"/>
      <c r="K54" s="99"/>
      <c r="L54" s="99"/>
      <c r="M54" s="99"/>
      <c r="N54" s="99"/>
      <c r="O54" s="99"/>
      <c r="P54" s="99"/>
      <c r="Q54" s="121"/>
      <c r="S54" s="128"/>
      <c r="T54" s="135"/>
      <c r="U54" s="135"/>
      <c r="V54" s="128"/>
      <c r="W54" s="128"/>
      <c r="X54" s="128"/>
      <c r="Y54" s="128"/>
      <c r="Z54" s="128"/>
      <c r="AA54" s="121"/>
      <c r="AB54" s="121"/>
    </row>
    <row r="55" spans="2:16" ht="16.5" customHeight="1">
      <c r="B55" s="94"/>
      <c r="D55" s="124"/>
      <c r="E55" s="124"/>
      <c r="F55" s="125"/>
      <c r="G55" s="124"/>
      <c r="H55" s="124"/>
      <c r="I55" s="125"/>
      <c r="J55" s="125"/>
      <c r="K55" s="125"/>
      <c r="L55" s="125"/>
      <c r="M55" s="125"/>
      <c r="N55" s="125"/>
      <c r="O55" s="125"/>
      <c r="P55" s="125"/>
    </row>
    <row r="56" ht="16.5" customHeight="1"/>
    <row r="57" ht="16.5" customHeight="1">
      <c r="B57" s="136" t="s">
        <v>99</v>
      </c>
    </row>
    <row r="58" spans="18:20" ht="16.5" customHeight="1">
      <c r="R58" s="136"/>
      <c r="S58" s="136"/>
      <c r="T58" s="136"/>
    </row>
    <row r="59" ht="16.5" customHeight="1"/>
    <row r="60" ht="16.5" customHeight="1"/>
    <row r="61" spans="18:20" ht="16.5" customHeight="1">
      <c r="R61" s="136"/>
      <c r="S61" s="136"/>
      <c r="T61" s="136"/>
    </row>
    <row r="62" ht="16.5" customHeight="1"/>
    <row r="63" spans="6:14" ht="16.5" customHeight="1">
      <c r="F63" s="106"/>
      <c r="G63" s="106"/>
      <c r="H63" s="106"/>
      <c r="I63" s="106"/>
      <c r="J63" s="106"/>
      <c r="K63" s="106"/>
      <c r="L63" s="106"/>
      <c r="M63" s="106"/>
      <c r="N63" s="106"/>
    </row>
    <row r="64" spans="4:18" ht="16.5" customHeight="1">
      <c r="D64" s="124"/>
      <c r="E64" s="124"/>
      <c r="F64" s="125"/>
      <c r="G64" s="124"/>
      <c r="H64" s="124"/>
      <c r="I64" s="124"/>
      <c r="R64" s="136"/>
    </row>
    <row r="65" ht="16.5" customHeight="1">
      <c r="R65" s="136"/>
    </row>
    <row r="66" ht="16.5" customHeight="1"/>
    <row r="67" ht="16.5" customHeight="1"/>
    <row r="68" ht="16.5" customHeight="1">
      <c r="R68" s="104"/>
    </row>
    <row r="69" ht="16.5" customHeight="1"/>
    <row r="70" ht="16.5" customHeight="1"/>
    <row r="71" ht="16.5" customHeight="1"/>
    <row r="72" ht="16.5" customHeight="1"/>
    <row r="73" ht="16.5" customHeight="1"/>
    <row r="74" ht="16.5" customHeight="1"/>
    <row r="76" ht="12.75">
      <c r="F76" s="106"/>
    </row>
    <row r="77" ht="12.75">
      <c r="F77" s="106"/>
    </row>
    <row r="78" ht="12.75">
      <c r="F78" s="106"/>
    </row>
    <row r="79" ht="12.75">
      <c r="F79" s="106"/>
    </row>
    <row r="80" ht="12.75">
      <c r="F80" s="106"/>
    </row>
    <row r="83" ht="12.75">
      <c r="F83" s="106"/>
    </row>
    <row r="94" spans="6:14" ht="12.75">
      <c r="F94" s="106"/>
      <c r="G94" s="106"/>
      <c r="H94" s="106"/>
      <c r="I94" s="106"/>
      <c r="J94" s="106"/>
      <c r="K94" s="106"/>
      <c r="L94" s="106"/>
      <c r="M94" s="106"/>
      <c r="N94" s="106"/>
    </row>
  </sheetData>
  <sheetProtection/>
  <mergeCells count="2">
    <mergeCell ref="X15:AD15"/>
    <mergeCell ref="B3:H4"/>
  </mergeCells>
  <printOptions/>
  <pageMargins left="0.3937007874015748" right="0.3937007874015748" top="0.3937007874015748" bottom="0.3937007874015748" header="0.5118110236220472" footer="0.5118110236220472"/>
  <pageSetup fitToHeight="1" fitToWidth="1" horizontalDpi="300" verticalDpi="300" orientation="portrait" paperSize="9" scale="79" r:id="rId2"/>
  <headerFooter alignWithMargins="0">
    <oddHeader>&amp;L&amp;"01 Myriad Bedrijfsnaam,Regular"&amp;12@Grontmij</oddHeader>
    <oddFooter>&amp;L&amp;"01 Myriad Bedrijfsnaam,Regular"&amp;12@Grontmij</oddFooter>
  </headerFooter>
  <drawing r:id="rId1"/>
</worksheet>
</file>

<file path=xl/worksheets/sheet4.xml><?xml version="1.0" encoding="utf-8"?>
<worksheet xmlns="http://schemas.openxmlformats.org/spreadsheetml/2006/main" xmlns:r="http://schemas.openxmlformats.org/officeDocument/2006/relationships">
  <sheetPr codeName="Blad7"/>
  <dimension ref="B2:AE15"/>
  <sheetViews>
    <sheetView zoomScale="52" zoomScaleNormal="52" workbookViewId="0" topLeftCell="A1">
      <selection activeCell="J67" sqref="J67"/>
    </sheetView>
  </sheetViews>
  <sheetFormatPr defaultColWidth="9.140625" defaultRowHeight="12.75"/>
  <cols>
    <col min="1" max="1" width="2.140625" style="159" customWidth="1"/>
    <col min="2" max="2" width="11.00390625" style="159" customWidth="1"/>
    <col min="3" max="14" width="9.140625" style="159" customWidth="1"/>
    <col min="15" max="15" width="6.57421875" style="159" customWidth="1"/>
    <col min="16" max="16" width="2.57421875" style="159" customWidth="1"/>
    <col min="17" max="21" width="9.140625" style="159" customWidth="1"/>
    <col min="22" max="22" width="5.140625" style="159" customWidth="1"/>
    <col min="23" max="31" width="9.140625" style="159" customWidth="1"/>
    <col min="32" max="32" width="2.8515625" style="159" customWidth="1"/>
    <col min="33" max="16384" width="9.140625" style="159" customWidth="1"/>
  </cols>
  <sheetData>
    <row r="2" ht="27.75">
      <c r="B2" s="158" t="s">
        <v>14</v>
      </c>
    </row>
    <row r="6" spans="23:31" ht="12.75">
      <c r="W6" s="186" t="s">
        <v>97</v>
      </c>
      <c r="X6" s="187"/>
      <c r="Y6" s="187"/>
      <c r="Z6" s="187"/>
      <c r="AA6" s="187"/>
      <c r="AB6" s="187"/>
      <c r="AC6" s="187"/>
      <c r="AD6" s="187"/>
      <c r="AE6" s="188"/>
    </row>
    <row r="7" spans="23:31" ht="12.75">
      <c r="W7" s="189"/>
      <c r="X7" s="190"/>
      <c r="Y7" s="190"/>
      <c r="Z7" s="190"/>
      <c r="AA7" s="190"/>
      <c r="AB7" s="190"/>
      <c r="AC7" s="190"/>
      <c r="AD7" s="190"/>
      <c r="AE7" s="191"/>
    </row>
    <row r="8" spans="23:31" ht="12.75">
      <c r="W8" s="189"/>
      <c r="X8" s="190"/>
      <c r="Y8" s="190"/>
      <c r="Z8" s="190"/>
      <c r="AA8" s="190"/>
      <c r="AB8" s="190"/>
      <c r="AC8" s="190"/>
      <c r="AD8" s="190"/>
      <c r="AE8" s="191"/>
    </row>
    <row r="9" spans="23:31" ht="12.75">
      <c r="W9" s="189"/>
      <c r="X9" s="190"/>
      <c r="Y9" s="190"/>
      <c r="Z9" s="190"/>
      <c r="AA9" s="190"/>
      <c r="AB9" s="190"/>
      <c r="AC9" s="190"/>
      <c r="AD9" s="190"/>
      <c r="AE9" s="191"/>
    </row>
    <row r="10" spans="23:31" ht="12.75">
      <c r="W10" s="189"/>
      <c r="X10" s="190"/>
      <c r="Y10" s="190"/>
      <c r="Z10" s="190"/>
      <c r="AA10" s="190"/>
      <c r="AB10" s="190"/>
      <c r="AC10" s="190"/>
      <c r="AD10" s="190"/>
      <c r="AE10" s="191"/>
    </row>
    <row r="11" spans="23:31" ht="12.75">
      <c r="W11" s="189"/>
      <c r="X11" s="190"/>
      <c r="Y11" s="190"/>
      <c r="Z11" s="190"/>
      <c r="AA11" s="190"/>
      <c r="AB11" s="190"/>
      <c r="AC11" s="190"/>
      <c r="AD11" s="190"/>
      <c r="AE11" s="191"/>
    </row>
    <row r="12" spans="23:31" ht="12.75">
      <c r="W12" s="189"/>
      <c r="X12" s="190"/>
      <c r="Y12" s="190"/>
      <c r="Z12" s="190"/>
      <c r="AA12" s="190"/>
      <c r="AB12" s="190"/>
      <c r="AC12" s="190"/>
      <c r="AD12" s="190"/>
      <c r="AE12" s="191"/>
    </row>
    <row r="13" spans="23:31" ht="12.75">
      <c r="W13" s="189"/>
      <c r="X13" s="190"/>
      <c r="Y13" s="190"/>
      <c r="Z13" s="190"/>
      <c r="AA13" s="190"/>
      <c r="AB13" s="190"/>
      <c r="AC13" s="190"/>
      <c r="AD13" s="190"/>
      <c r="AE13" s="191"/>
    </row>
    <row r="14" spans="23:31" ht="12.75">
      <c r="W14" s="189"/>
      <c r="X14" s="190"/>
      <c r="Y14" s="190"/>
      <c r="Z14" s="190"/>
      <c r="AA14" s="190"/>
      <c r="AB14" s="190"/>
      <c r="AC14" s="190"/>
      <c r="AD14" s="190"/>
      <c r="AE14" s="191"/>
    </row>
    <row r="15" spans="23:31" ht="12.75">
      <c r="W15" s="192"/>
      <c r="X15" s="193"/>
      <c r="Y15" s="193"/>
      <c r="Z15" s="193"/>
      <c r="AA15" s="193"/>
      <c r="AB15" s="193"/>
      <c r="AC15" s="193"/>
      <c r="AD15" s="193"/>
      <c r="AE15" s="194"/>
    </row>
  </sheetData>
  <sheetProtection password="CF05" sheet="1" objects="1" scenarios="1"/>
  <mergeCells count="1">
    <mergeCell ref="W6:AE15"/>
  </mergeCells>
  <printOptions/>
  <pageMargins left="0.28" right="0.21" top="0.38" bottom="0.3" header="0.38" footer="0.32"/>
  <pageSetup horizontalDpi="600" verticalDpi="600" orientation="landscape" paperSize="9" scale="54" r:id="rId2"/>
  <drawing r:id="rId1"/>
</worksheet>
</file>

<file path=xl/worksheets/sheet5.xml><?xml version="1.0" encoding="utf-8"?>
<worksheet xmlns="http://schemas.openxmlformats.org/spreadsheetml/2006/main" xmlns:r="http://schemas.openxmlformats.org/officeDocument/2006/relationships">
  <sheetPr codeName="Blad6">
    <pageSetUpPr fitToPage="1"/>
  </sheetPr>
  <dimension ref="B2:B2"/>
  <sheetViews>
    <sheetView workbookViewId="0" topLeftCell="A1">
      <selection activeCell="A1" sqref="A1"/>
    </sheetView>
  </sheetViews>
  <sheetFormatPr defaultColWidth="9.140625" defaultRowHeight="12.75"/>
  <cols>
    <col min="1" max="1" width="2.8515625" style="1" customWidth="1"/>
    <col min="2" max="16384" width="9.140625" style="1" customWidth="1"/>
  </cols>
  <sheetData>
    <row r="2" ht="27.75">
      <c r="B2" s="13" t="s">
        <v>15</v>
      </c>
    </row>
  </sheetData>
  <sheetProtection password="CF05" sheet="1" objects="1" scenarios="1"/>
  <printOptions/>
  <pageMargins left="0.75" right="0.75" top="1" bottom="1" header="0.5" footer="0.5"/>
  <pageSetup fitToHeight="2" fitToWidth="1" horizontalDpi="300" verticalDpi="300" orientation="portrait" paperSize="9" scale="65" r:id="rId2"/>
  <headerFooter alignWithMargins="0">
    <oddHeader>&amp;L&amp;"01 Myriad Bedrijfsnaam,Regular"&amp;12@Grontmij</oddHeader>
  </headerFooter>
  <drawing r:id="rId1"/>
</worksheet>
</file>

<file path=xl/worksheets/sheet6.xml><?xml version="1.0" encoding="utf-8"?>
<worksheet xmlns="http://schemas.openxmlformats.org/spreadsheetml/2006/main" xmlns:r="http://schemas.openxmlformats.org/officeDocument/2006/relationships">
  <sheetPr codeName="Blad1"/>
  <dimension ref="A1:Z201"/>
  <sheetViews>
    <sheetView zoomScale="75" zoomScaleNormal="75" workbookViewId="0" topLeftCell="A4">
      <selection activeCell="A4" sqref="A4"/>
    </sheetView>
  </sheetViews>
  <sheetFormatPr defaultColWidth="9.140625" defaultRowHeight="12.75"/>
  <cols>
    <col min="1" max="1" width="4.00390625" style="0" customWidth="1"/>
    <col min="2" max="2" width="49.57421875" style="58" customWidth="1"/>
    <col min="3" max="3" width="13.8515625" style="0" customWidth="1"/>
    <col min="4" max="4" width="13.140625" style="0" customWidth="1"/>
    <col min="5" max="5" width="12.7109375" style="0" bestFit="1" customWidth="1"/>
    <col min="6" max="6" width="10.421875" style="0" bestFit="1" customWidth="1"/>
    <col min="7" max="8" width="11.00390625" style="0" customWidth="1"/>
    <col min="9" max="9" width="10.8515625" style="0" customWidth="1"/>
    <col min="10" max="11" width="10.421875" style="0" bestFit="1" customWidth="1"/>
    <col min="12" max="24" width="10.7109375" style="0" customWidth="1"/>
    <col min="25" max="25" width="4.421875" style="0" customWidth="1"/>
    <col min="27" max="16384" width="9.140625" style="1" customWidth="1"/>
  </cols>
  <sheetData>
    <row r="1" spans="1:26" ht="10.5" customHeight="1">
      <c r="A1" s="1"/>
      <c r="B1" s="55"/>
      <c r="C1" s="1"/>
      <c r="D1" s="1"/>
      <c r="E1" s="1"/>
      <c r="F1" s="1"/>
      <c r="G1" s="1"/>
      <c r="H1" s="1"/>
      <c r="I1" s="1"/>
      <c r="J1" s="1"/>
      <c r="K1" s="1"/>
      <c r="L1" s="1"/>
      <c r="M1" s="1"/>
      <c r="N1" s="1"/>
      <c r="O1" s="1"/>
      <c r="P1" s="1"/>
      <c r="Q1" s="1"/>
      <c r="R1" s="1"/>
      <c r="S1" s="1"/>
      <c r="T1" s="1"/>
      <c r="U1" s="1"/>
      <c r="V1" s="1"/>
      <c r="W1" s="1"/>
      <c r="X1" s="1"/>
      <c r="Y1" s="1"/>
      <c r="Z1" s="1"/>
    </row>
    <row r="2" spans="1:26" ht="27.75">
      <c r="A2" s="1"/>
      <c r="B2" s="62" t="s">
        <v>73</v>
      </c>
      <c r="C2" s="4"/>
      <c r="D2" s="4"/>
      <c r="E2" s="4"/>
      <c r="F2" s="4"/>
      <c r="G2" s="4"/>
      <c r="H2" s="4"/>
      <c r="I2" s="4"/>
      <c r="J2" s="12"/>
      <c r="K2" s="12"/>
      <c r="L2" s="4"/>
      <c r="M2" s="4"/>
      <c r="N2" s="4"/>
      <c r="O2" s="4"/>
      <c r="P2" s="4"/>
      <c r="Q2" s="4"/>
      <c r="R2" s="4"/>
      <c r="S2" s="4"/>
      <c r="T2" s="4"/>
      <c r="U2" s="4"/>
      <c r="V2" s="4"/>
      <c r="W2" s="4"/>
      <c r="X2" s="4"/>
      <c r="Y2" s="4"/>
      <c r="Z2" s="1"/>
    </row>
    <row r="3" spans="1:26" ht="12.75">
      <c r="A3" s="1"/>
      <c r="B3" s="57"/>
      <c r="C3" s="1"/>
      <c r="D3" s="1"/>
      <c r="E3" s="1"/>
      <c r="F3" s="1"/>
      <c r="G3" s="1"/>
      <c r="H3" s="1"/>
      <c r="I3" s="1"/>
      <c r="J3" s="1"/>
      <c r="K3" s="1"/>
      <c r="L3" s="1"/>
      <c r="M3" s="1"/>
      <c r="N3" s="1"/>
      <c r="O3" s="1"/>
      <c r="P3" s="1"/>
      <c r="Q3" s="1"/>
      <c r="R3" s="1"/>
      <c r="S3" s="1"/>
      <c r="T3" s="1"/>
      <c r="U3" s="1"/>
      <c r="V3" s="1"/>
      <c r="W3" s="1"/>
      <c r="X3" s="1"/>
      <c r="Y3" s="1"/>
      <c r="Z3" s="1"/>
    </row>
    <row r="4" spans="1:26" ht="12.75">
      <c r="A4" s="1"/>
      <c r="B4" s="57"/>
      <c r="C4" s="1"/>
      <c r="D4" s="1"/>
      <c r="E4" s="1"/>
      <c r="F4" s="1"/>
      <c r="G4" s="1"/>
      <c r="H4" s="4" t="s">
        <v>21</v>
      </c>
      <c r="I4" s="1"/>
      <c r="J4" s="1"/>
      <c r="K4" s="1"/>
      <c r="L4" s="1"/>
      <c r="M4" s="1"/>
      <c r="N4" s="1"/>
      <c r="O4" s="1"/>
      <c r="P4" s="1"/>
      <c r="Q4" s="1"/>
      <c r="R4" s="1"/>
      <c r="S4" s="1"/>
      <c r="T4" s="1"/>
      <c r="U4" s="1"/>
      <c r="V4" s="1"/>
      <c r="W4" s="1"/>
      <c r="X4" s="1"/>
      <c r="Y4" s="1"/>
      <c r="Z4" s="1"/>
    </row>
    <row r="5" spans="1:26" ht="12.75">
      <c r="A5" s="1"/>
      <c r="B5" s="56" t="s">
        <v>0</v>
      </c>
      <c r="C5" s="5" t="s">
        <v>1</v>
      </c>
      <c r="D5" s="5"/>
      <c r="E5" s="5">
        <v>1</v>
      </c>
      <c r="F5" s="5">
        <v>2</v>
      </c>
      <c r="G5" s="5">
        <v>3</v>
      </c>
      <c r="H5" s="5">
        <v>4</v>
      </c>
      <c r="I5" s="5">
        <v>5</v>
      </c>
      <c r="J5" s="5">
        <v>6</v>
      </c>
      <c r="K5" s="5">
        <v>7</v>
      </c>
      <c r="L5" s="5">
        <v>8</v>
      </c>
      <c r="M5" s="5">
        <v>9</v>
      </c>
      <c r="N5" s="5">
        <v>10</v>
      </c>
      <c r="O5" s="5">
        <v>11</v>
      </c>
      <c r="P5" s="5">
        <v>12</v>
      </c>
      <c r="Q5" s="5">
        <v>13</v>
      </c>
      <c r="R5" s="5">
        <v>14</v>
      </c>
      <c r="S5" s="5">
        <v>15</v>
      </c>
      <c r="T5" s="5">
        <v>16</v>
      </c>
      <c r="U5" s="5">
        <v>17</v>
      </c>
      <c r="V5" s="5">
        <v>18</v>
      </c>
      <c r="W5" s="5">
        <v>19</v>
      </c>
      <c r="X5" s="5">
        <v>20</v>
      </c>
      <c r="Y5" s="1"/>
      <c r="Z5" s="1"/>
    </row>
    <row r="6" spans="1:26" ht="15">
      <c r="A6" s="1"/>
      <c r="B6" s="57"/>
      <c r="C6" s="3"/>
      <c r="D6" s="3"/>
      <c r="E6" s="51" t="str">
        <f>IF(Invulblad!I$19=0," ",Invulblad!I$19)</f>
        <v> </v>
      </c>
      <c r="F6" s="51" t="str">
        <f>IF(Invulblad!J$19=0," ",Invulblad!J$19)</f>
        <v> </v>
      </c>
      <c r="G6" s="51" t="str">
        <f>IF(Invulblad!K$19=0," ",Invulblad!K$19)</f>
        <v> </v>
      </c>
      <c r="H6" s="51" t="str">
        <f>IF(Invulblad!L$19=0," ",Invulblad!L$19)</f>
        <v> </v>
      </c>
      <c r="I6" s="51" t="str">
        <f>IF(Invulblad!M$19=0," ",Invulblad!M$19)</f>
        <v> </v>
      </c>
      <c r="J6" s="51" t="str">
        <f>IF(Invulblad!N$19=0," ",Invulblad!N$19)</f>
        <v> </v>
      </c>
      <c r="K6" s="51" t="str">
        <f>IF(Invulblad!O$19=0," ",Invulblad!O$19)</f>
        <v> </v>
      </c>
      <c r="L6" s="51" t="str">
        <f>IF(Invulblad!P$19=0," ",Invulblad!P$19)</f>
        <v> </v>
      </c>
      <c r="M6" s="51" t="str">
        <f>IF(Invulblad!Q$19=0," ",Invulblad!Q$19)</f>
        <v> </v>
      </c>
      <c r="N6" s="51" t="str">
        <f>IF(Invulblad!R$19=0," ",Invulblad!R$19)</f>
        <v> </v>
      </c>
      <c r="O6" s="51" t="str">
        <f>IF(Invulblad!S$19=0," ",Invulblad!S$19)</f>
        <v> </v>
      </c>
      <c r="P6" s="51" t="str">
        <f>IF(Invulblad!T$19=0," ",Invulblad!T$19)</f>
        <v> </v>
      </c>
      <c r="Q6" s="51" t="str">
        <f>IF(Invulblad!U$19=0," ",Invulblad!U$19)</f>
        <v> </v>
      </c>
      <c r="R6" s="51" t="str">
        <f>IF(Invulblad!V$19=0," ",Invulblad!V$19)</f>
        <v> </v>
      </c>
      <c r="S6" s="51" t="str">
        <f>IF(Invulblad!W$19=0," ",Invulblad!W$19)</f>
        <v> </v>
      </c>
      <c r="T6" s="51" t="str">
        <f>IF(Invulblad!X$19=0," ",Invulblad!X$19)</f>
        <v> </v>
      </c>
      <c r="U6" s="51" t="str">
        <f>IF(Invulblad!Y$19=0," ",Invulblad!Y$19)</f>
        <v> </v>
      </c>
      <c r="V6" s="51" t="str">
        <f>IF(Invulblad!Z$19=0," ",Invulblad!Z$19)</f>
        <v> </v>
      </c>
      <c r="W6" s="51" t="str">
        <f>IF(Invulblad!AA$19=0," ",Invulblad!AA$19)</f>
        <v> </v>
      </c>
      <c r="X6" s="51" t="str">
        <f>IF(Invulblad!AB$19=0," ",Invulblad!AB$19)</f>
        <v> </v>
      </c>
      <c r="Y6" s="1"/>
      <c r="Z6" s="1"/>
    </row>
    <row r="7" spans="1:26" ht="15">
      <c r="A7" s="7" t="s">
        <v>32</v>
      </c>
      <c r="B7" s="60" t="s">
        <v>4</v>
      </c>
      <c r="C7" s="3"/>
      <c r="D7" s="3"/>
      <c r="E7" s="1"/>
      <c r="F7" s="1"/>
      <c r="G7" s="1"/>
      <c r="H7" s="1"/>
      <c r="I7" s="1"/>
      <c r="J7" s="1"/>
      <c r="K7" s="6"/>
      <c r="L7" s="1"/>
      <c r="M7" s="1"/>
      <c r="N7" s="1"/>
      <c r="O7" s="1"/>
      <c r="P7" s="1"/>
      <c r="Q7" s="1"/>
      <c r="R7" s="1"/>
      <c r="S7" s="1"/>
      <c r="T7" s="1"/>
      <c r="U7" s="1"/>
      <c r="V7" s="1"/>
      <c r="W7" s="1"/>
      <c r="X7" s="1"/>
      <c r="Y7" s="1"/>
      <c r="Z7" s="1"/>
    </row>
    <row r="8" spans="1:26" ht="12.75">
      <c r="A8" s="28" t="s">
        <v>10</v>
      </c>
      <c r="B8" s="57" t="str">
        <f>Invulblad!C22</f>
        <v>aanwezigheid slecht doorlatende ondergrond</v>
      </c>
      <c r="C8" s="45">
        <f>'gewichten criteria'!G11</f>
        <v>0.15</v>
      </c>
      <c r="D8" s="73"/>
      <c r="E8" s="20">
        <f>$C8*Invulblad!I22</f>
        <v>0</v>
      </c>
      <c r="F8" s="20">
        <f>$C8*Invulblad!J22</f>
        <v>0</v>
      </c>
      <c r="G8" s="20">
        <f>$C8*Invulblad!K22</f>
        <v>0</v>
      </c>
      <c r="H8" s="20">
        <f>$C8*Invulblad!L22</f>
        <v>0</v>
      </c>
      <c r="I8" s="20">
        <f>$C8*Invulblad!M22</f>
        <v>0</v>
      </c>
      <c r="J8" s="20">
        <f>$C8*Invulblad!N22</f>
        <v>0</v>
      </c>
      <c r="K8" s="20">
        <f>$C8*Invulblad!O22</f>
        <v>0</v>
      </c>
      <c r="L8" s="20">
        <f>$C8*Invulblad!P22</f>
        <v>0</v>
      </c>
      <c r="M8" s="20">
        <f>$C8*Invulblad!Q22</f>
        <v>0</v>
      </c>
      <c r="N8" s="20">
        <f>$C8*Invulblad!R22</f>
        <v>0</v>
      </c>
      <c r="O8" s="20">
        <f>$C8*Invulblad!S22</f>
        <v>0</v>
      </c>
      <c r="P8" s="20">
        <f>$C8*Invulblad!T22</f>
        <v>0</v>
      </c>
      <c r="Q8" s="20">
        <f>$C8*Invulblad!U22</f>
        <v>0</v>
      </c>
      <c r="R8" s="20">
        <f>$C8*Invulblad!V22</f>
        <v>0</v>
      </c>
      <c r="S8" s="20">
        <f>$C8*Invulblad!W22</f>
        <v>0</v>
      </c>
      <c r="T8" s="20">
        <f>$C8*Invulblad!X22</f>
        <v>0</v>
      </c>
      <c r="U8" s="20">
        <f>$C8*Invulblad!Y22</f>
        <v>0</v>
      </c>
      <c r="V8" s="20">
        <f>$C8*Invulblad!Z22</f>
        <v>0</v>
      </c>
      <c r="W8" s="20">
        <f>$C8*Invulblad!AA22</f>
        <v>0</v>
      </c>
      <c r="X8" s="21">
        <f>$C8*Invulblad!AB22</f>
        <v>0</v>
      </c>
      <c r="Y8" s="1"/>
      <c r="Z8" s="1"/>
    </row>
    <row r="9" spans="1:26" ht="12.75">
      <c r="A9" s="28" t="s">
        <v>11</v>
      </c>
      <c r="B9" s="57" t="str">
        <f>Invulblad!C23</f>
        <v>inzijging of kwel</v>
      </c>
      <c r="C9" s="52">
        <f>'gewichten criteria'!G12</f>
        <v>0.2</v>
      </c>
      <c r="D9" s="74"/>
      <c r="E9" s="23">
        <f>$C9*Invulblad!I23</f>
        <v>0</v>
      </c>
      <c r="F9" s="23">
        <f>$C9*Invulblad!J23</f>
        <v>0</v>
      </c>
      <c r="G9" s="23">
        <f>$C9*Invulblad!K23</f>
        <v>0</v>
      </c>
      <c r="H9" s="23">
        <f>$C9*Invulblad!L23</f>
        <v>0</v>
      </c>
      <c r="I9" s="23">
        <f>$C9*Invulblad!M23</f>
        <v>0</v>
      </c>
      <c r="J9" s="23">
        <f>$C9*Invulblad!N23</f>
        <v>0</v>
      </c>
      <c r="K9" s="23">
        <f>$C9*Invulblad!O23</f>
        <v>0</v>
      </c>
      <c r="L9" s="23">
        <f>$C9*Invulblad!P23</f>
        <v>0</v>
      </c>
      <c r="M9" s="23">
        <f>$C9*Invulblad!Q23</f>
        <v>0</v>
      </c>
      <c r="N9" s="23">
        <f>$C9*Invulblad!R23</f>
        <v>0</v>
      </c>
      <c r="O9" s="23">
        <f>$C9*Invulblad!S23</f>
        <v>0</v>
      </c>
      <c r="P9" s="23">
        <f>$C9*Invulblad!T23</f>
        <v>0</v>
      </c>
      <c r="Q9" s="23">
        <f>$C9*Invulblad!U23</f>
        <v>0</v>
      </c>
      <c r="R9" s="23">
        <f>$C9*Invulblad!V23</f>
        <v>0</v>
      </c>
      <c r="S9" s="23">
        <f>$C9*Invulblad!W23</f>
        <v>0</v>
      </c>
      <c r="T9" s="23">
        <f>$C9*Invulblad!X23</f>
        <v>0</v>
      </c>
      <c r="U9" s="23">
        <f>$C9*Invulblad!Y23</f>
        <v>0</v>
      </c>
      <c r="V9" s="23">
        <f>$C9*Invulblad!Z23</f>
        <v>0</v>
      </c>
      <c r="W9" s="23">
        <f>$C9*Invulblad!AA23</f>
        <v>0</v>
      </c>
      <c r="X9" s="24">
        <f>$C9*Invulblad!AB23</f>
        <v>0</v>
      </c>
      <c r="Y9" s="1"/>
      <c r="Z9" s="1"/>
    </row>
    <row r="10" spans="1:26" ht="12.75">
      <c r="A10" s="29" t="s">
        <v>7</v>
      </c>
      <c r="B10" s="57" t="str">
        <f>Invulblad!C24</f>
        <v>dikte stortpakket</v>
      </c>
      <c r="C10" s="52">
        <f>'gewichten criteria'!G13</f>
        <v>0.2</v>
      </c>
      <c r="D10" s="74"/>
      <c r="E10" s="23">
        <f>$C10*Invulblad!I24</f>
        <v>0</v>
      </c>
      <c r="F10" s="23">
        <f>$C10*Invulblad!J24</f>
        <v>0</v>
      </c>
      <c r="G10" s="23">
        <f>$C10*Invulblad!K24</f>
        <v>0</v>
      </c>
      <c r="H10" s="23">
        <f>$C10*Invulblad!L24</f>
        <v>0</v>
      </c>
      <c r="I10" s="23">
        <f>$C10*Invulblad!M24</f>
        <v>0</v>
      </c>
      <c r="J10" s="23">
        <f>$C10*Invulblad!N24</f>
        <v>0</v>
      </c>
      <c r="K10" s="23">
        <f>$C10*Invulblad!O24</f>
        <v>0</v>
      </c>
      <c r="L10" s="23">
        <f>$C10*Invulblad!P24</f>
        <v>0</v>
      </c>
      <c r="M10" s="23">
        <f>$C10*Invulblad!Q24</f>
        <v>0</v>
      </c>
      <c r="N10" s="23">
        <f>$C10*Invulblad!R24</f>
        <v>0</v>
      </c>
      <c r="O10" s="23">
        <f>$C10*Invulblad!S24</f>
        <v>0</v>
      </c>
      <c r="P10" s="23">
        <f>$C10*Invulblad!T24</f>
        <v>0</v>
      </c>
      <c r="Q10" s="23">
        <f>$C10*Invulblad!U24</f>
        <v>0</v>
      </c>
      <c r="R10" s="23">
        <f>$C10*Invulblad!V24</f>
        <v>0</v>
      </c>
      <c r="S10" s="23">
        <f>$C10*Invulblad!W24</f>
        <v>0</v>
      </c>
      <c r="T10" s="23">
        <f>$C10*Invulblad!X24</f>
        <v>0</v>
      </c>
      <c r="U10" s="23">
        <f>$C10*Invulblad!Y24</f>
        <v>0</v>
      </c>
      <c r="V10" s="23">
        <f>$C10*Invulblad!Z24</f>
        <v>0</v>
      </c>
      <c r="W10" s="23">
        <f>$C10*Invulblad!AA24</f>
        <v>0</v>
      </c>
      <c r="X10" s="24">
        <f>$C10*Invulblad!AB24</f>
        <v>0</v>
      </c>
      <c r="Y10" s="1"/>
      <c r="Z10" s="1"/>
    </row>
    <row r="11" spans="1:26" ht="12.75">
      <c r="A11" s="28" t="s">
        <v>6</v>
      </c>
      <c r="B11" s="57" t="str">
        <f>Invulblad!C25</f>
        <v>(kritieke) contactoppervlakte</v>
      </c>
      <c r="C11" s="52">
        <f>'gewichten criteria'!G14</f>
        <v>0.1</v>
      </c>
      <c r="D11" s="74"/>
      <c r="E11" s="23">
        <f>$C11*Invulblad!I25</f>
        <v>0</v>
      </c>
      <c r="F11" s="23">
        <f>$C11*Invulblad!J25</f>
        <v>0</v>
      </c>
      <c r="G11" s="23">
        <f>$C11*Invulblad!K25</f>
        <v>0</v>
      </c>
      <c r="H11" s="23">
        <f>$C11*Invulblad!L25</f>
        <v>0</v>
      </c>
      <c r="I11" s="23">
        <f>$C11*Invulblad!M25</f>
        <v>0</v>
      </c>
      <c r="J11" s="23">
        <f>$C11*Invulblad!N25</f>
        <v>0</v>
      </c>
      <c r="K11" s="23">
        <f>$C11*Invulblad!O25</f>
        <v>0</v>
      </c>
      <c r="L11" s="23">
        <f>$C11*Invulblad!P25</f>
        <v>0</v>
      </c>
      <c r="M11" s="23">
        <f>$C11*Invulblad!Q25</f>
        <v>0</v>
      </c>
      <c r="N11" s="23">
        <f>$C11*Invulblad!R25</f>
        <v>0</v>
      </c>
      <c r="O11" s="23">
        <f>$C11*Invulblad!S25</f>
        <v>0</v>
      </c>
      <c r="P11" s="23">
        <f>$C11*Invulblad!T25</f>
        <v>0</v>
      </c>
      <c r="Q11" s="23">
        <f>$C11*Invulblad!U25</f>
        <v>0</v>
      </c>
      <c r="R11" s="23">
        <f>$C11*Invulblad!V25</f>
        <v>0</v>
      </c>
      <c r="S11" s="23">
        <f>$C11*Invulblad!W25</f>
        <v>0</v>
      </c>
      <c r="T11" s="23">
        <f>$C11*Invulblad!X25</f>
        <v>0</v>
      </c>
      <c r="U11" s="23">
        <f>$C11*Invulblad!Y25</f>
        <v>0</v>
      </c>
      <c r="V11" s="23">
        <f>$C11*Invulblad!Z25</f>
        <v>0</v>
      </c>
      <c r="W11" s="23">
        <f>$C11*Invulblad!AA25</f>
        <v>0</v>
      </c>
      <c r="X11" s="24">
        <f>$C11*Invulblad!AB25</f>
        <v>0</v>
      </c>
      <c r="Y11" s="1"/>
      <c r="Z11" s="1"/>
    </row>
    <row r="12" spans="1:26" ht="12.75">
      <c r="A12" s="28" t="s">
        <v>5</v>
      </c>
      <c r="B12" s="57" t="str">
        <f>Invulblad!C26</f>
        <v>grondwatersnelheid in watervoerend pakket</v>
      </c>
      <c r="C12" s="52">
        <f>'gewichten criteria'!G15</f>
        <v>0.15</v>
      </c>
      <c r="D12" s="74"/>
      <c r="E12" s="23">
        <f>$C12*Invulblad!I26</f>
        <v>0</v>
      </c>
      <c r="F12" s="23">
        <f>$C12*Invulblad!J26</f>
        <v>0</v>
      </c>
      <c r="G12" s="23">
        <f>$C12*Invulblad!K26</f>
        <v>0</v>
      </c>
      <c r="H12" s="23">
        <f>$C12*Invulblad!L26</f>
        <v>0</v>
      </c>
      <c r="I12" s="23">
        <f>$C12*Invulblad!M26</f>
        <v>0</v>
      </c>
      <c r="J12" s="23">
        <f>$C12*Invulblad!N26</f>
        <v>0</v>
      </c>
      <c r="K12" s="23">
        <f>$C12*Invulblad!O26</f>
        <v>0</v>
      </c>
      <c r="L12" s="23">
        <f>$C12*Invulblad!P26</f>
        <v>0</v>
      </c>
      <c r="M12" s="23">
        <f>$C12*Invulblad!Q26</f>
        <v>0</v>
      </c>
      <c r="N12" s="23">
        <f>$C12*Invulblad!R26</f>
        <v>0</v>
      </c>
      <c r="O12" s="23">
        <f>$C12*Invulblad!S26</f>
        <v>0</v>
      </c>
      <c r="P12" s="23">
        <f>$C12*Invulblad!T26</f>
        <v>0</v>
      </c>
      <c r="Q12" s="23">
        <f>$C12*Invulblad!U26</f>
        <v>0</v>
      </c>
      <c r="R12" s="23">
        <f>$C12*Invulblad!V26</f>
        <v>0</v>
      </c>
      <c r="S12" s="23">
        <f>$C12*Invulblad!W26</f>
        <v>0</v>
      </c>
      <c r="T12" s="23">
        <f>$C12*Invulblad!X26</f>
        <v>0</v>
      </c>
      <c r="U12" s="23">
        <f>$C12*Invulblad!Y26</f>
        <v>0</v>
      </c>
      <c r="V12" s="23">
        <f>$C12*Invulblad!Z26</f>
        <v>0</v>
      </c>
      <c r="W12" s="23">
        <f>$C12*Invulblad!AA26</f>
        <v>0</v>
      </c>
      <c r="X12" s="24">
        <f>$C12*Invulblad!AB26</f>
        <v>0</v>
      </c>
      <c r="Y12" s="1"/>
      <c r="Z12" s="1"/>
    </row>
    <row r="13" spans="1:26" ht="12.75">
      <c r="A13" s="28" t="s">
        <v>45</v>
      </c>
      <c r="B13" s="57" t="str">
        <f>Invulblad!C27</f>
        <v>bescherming kwetsbare gebieden</v>
      </c>
      <c r="C13" s="46">
        <f>'gewichten criteria'!G16</f>
        <v>0.2</v>
      </c>
      <c r="D13" s="75"/>
      <c r="E13" s="26">
        <f>$C13*Invulblad!I27</f>
        <v>0</v>
      </c>
      <c r="F13" s="26">
        <f>$C13*Invulblad!J27</f>
        <v>0</v>
      </c>
      <c r="G13" s="26">
        <f>$C13*Invulblad!K27</f>
        <v>0</v>
      </c>
      <c r="H13" s="26">
        <f>$C13*Invulblad!L27</f>
        <v>0</v>
      </c>
      <c r="I13" s="26">
        <f>$C13*Invulblad!M27</f>
        <v>0</v>
      </c>
      <c r="J13" s="26">
        <f>$C13*Invulblad!N27</f>
        <v>0</v>
      </c>
      <c r="K13" s="26">
        <f>$C13*Invulblad!O27</f>
        <v>0</v>
      </c>
      <c r="L13" s="26">
        <f>$C13*Invulblad!P27</f>
        <v>0</v>
      </c>
      <c r="M13" s="26">
        <f>$C13*Invulblad!Q27</f>
        <v>0</v>
      </c>
      <c r="N13" s="26">
        <f>$C13*Invulblad!R27</f>
        <v>0</v>
      </c>
      <c r="O13" s="26">
        <f>$C13*Invulblad!S27</f>
        <v>0</v>
      </c>
      <c r="P13" s="26">
        <f>$C13*Invulblad!T27</f>
        <v>0</v>
      </c>
      <c r="Q13" s="26">
        <f>$C13*Invulblad!U27</f>
        <v>0</v>
      </c>
      <c r="R13" s="26">
        <f>$C13*Invulblad!V27</f>
        <v>0</v>
      </c>
      <c r="S13" s="26">
        <f>$C13*Invulblad!W27</f>
        <v>0</v>
      </c>
      <c r="T13" s="26">
        <f>$C13*Invulblad!X27</f>
        <v>0</v>
      </c>
      <c r="U13" s="26">
        <f>$C13*Invulblad!Y27</f>
        <v>0</v>
      </c>
      <c r="V13" s="26">
        <f>$C13*Invulblad!Z27</f>
        <v>0</v>
      </c>
      <c r="W13" s="26">
        <f>$C13*Invulblad!AA27</f>
        <v>0</v>
      </c>
      <c r="X13" s="27">
        <f>$C13*Invulblad!AB27</f>
        <v>0</v>
      </c>
      <c r="Y13" s="1"/>
      <c r="Z13" s="1"/>
    </row>
    <row r="14" spans="1:26" ht="12.75">
      <c r="A14" s="1"/>
      <c r="B14" s="59" t="s">
        <v>2</v>
      </c>
      <c r="C14" s="11" t="str">
        <f>IF(SUM(C8:C13)=1,"juist","onjuist")</f>
        <v>juist</v>
      </c>
      <c r="D14" s="72">
        <f>Invulblad!O8</f>
        <v>0.3</v>
      </c>
      <c r="E14" s="70">
        <f>$D14*SUM(E8:E13)</f>
        <v>0</v>
      </c>
      <c r="F14" s="70">
        <f aca="true" t="shared" si="0" ref="F14:X14">$D14*SUM(F8:F13)</f>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c r="P14" s="70">
        <f t="shared" si="0"/>
        <v>0</v>
      </c>
      <c r="Q14" s="70">
        <f t="shared" si="0"/>
        <v>0</v>
      </c>
      <c r="R14" s="70">
        <f t="shared" si="0"/>
        <v>0</v>
      </c>
      <c r="S14" s="70">
        <f t="shared" si="0"/>
        <v>0</v>
      </c>
      <c r="T14" s="70">
        <f t="shared" si="0"/>
        <v>0</v>
      </c>
      <c r="U14" s="70">
        <f t="shared" si="0"/>
        <v>0</v>
      </c>
      <c r="V14" s="70">
        <f t="shared" si="0"/>
        <v>0</v>
      </c>
      <c r="W14" s="70">
        <f t="shared" si="0"/>
        <v>0</v>
      </c>
      <c r="X14" s="71">
        <f t="shared" si="0"/>
        <v>0</v>
      </c>
      <c r="Y14" s="1"/>
      <c r="Z14" s="1"/>
    </row>
    <row r="15" spans="1:26" ht="15">
      <c r="A15" s="7" t="s">
        <v>33</v>
      </c>
      <c r="B15" s="60" t="s">
        <v>12</v>
      </c>
      <c r="C15" s="3"/>
      <c r="D15" s="3"/>
      <c r="E15" s="3"/>
      <c r="F15" s="3"/>
      <c r="G15" s="3"/>
      <c r="H15" s="3"/>
      <c r="I15" s="3"/>
      <c r="J15" s="3"/>
      <c r="K15" s="8"/>
      <c r="L15" s="67"/>
      <c r="M15" s="67"/>
      <c r="N15" s="3"/>
      <c r="O15" s="3"/>
      <c r="P15" s="3"/>
      <c r="Q15" s="3"/>
      <c r="R15" s="3"/>
      <c r="S15" s="3"/>
      <c r="T15" s="3"/>
      <c r="U15" s="3"/>
      <c r="V15" s="3"/>
      <c r="W15" s="3"/>
      <c r="X15" s="3"/>
      <c r="Y15" s="1"/>
      <c r="Z15" s="1"/>
    </row>
    <row r="16" spans="1:26" ht="12.75">
      <c r="A16" s="28" t="s">
        <v>10</v>
      </c>
      <c r="B16" s="57" t="str">
        <f>Invulblad!C30</f>
        <v>verspreiding naar oppervlaktewater tijdens berging</v>
      </c>
      <c r="C16" s="199">
        <f>'gewichten criteria'!G19</f>
        <v>1</v>
      </c>
      <c r="D16" s="45"/>
      <c r="E16" s="20">
        <f>$C16*Invulblad!I30</f>
        <v>0</v>
      </c>
      <c r="F16" s="20">
        <f>$C16*Invulblad!J30</f>
        <v>0</v>
      </c>
      <c r="G16" s="20">
        <f>$C16*Invulblad!K30</f>
        <v>0</v>
      </c>
      <c r="H16" s="20">
        <f>$C16*Invulblad!L30</f>
        <v>0</v>
      </c>
      <c r="I16" s="20">
        <f>$C16*Invulblad!M30</f>
        <v>0</v>
      </c>
      <c r="J16" s="20">
        <f>$C16*Invulblad!N30</f>
        <v>0</v>
      </c>
      <c r="K16" s="20">
        <f>$C16*Invulblad!O30</f>
        <v>0</v>
      </c>
      <c r="L16" s="23">
        <f>$C16*Invulblad!P30</f>
        <v>0</v>
      </c>
      <c r="M16" s="23">
        <f>$C16*Invulblad!Q30</f>
        <v>0</v>
      </c>
      <c r="N16" s="20">
        <f>$C16*Invulblad!R30</f>
        <v>0</v>
      </c>
      <c r="O16" s="20">
        <f>$C16*Invulblad!S30</f>
        <v>0</v>
      </c>
      <c r="P16" s="20">
        <f>$C16*Invulblad!T30</f>
        <v>0</v>
      </c>
      <c r="Q16" s="20">
        <f>$C16*Invulblad!U30</f>
        <v>0</v>
      </c>
      <c r="R16" s="20">
        <f>$C16*Invulblad!V30</f>
        <v>0</v>
      </c>
      <c r="S16" s="20">
        <f>$C16*Invulblad!W30</f>
        <v>0</v>
      </c>
      <c r="T16" s="20">
        <f>$C16*Invulblad!X30</f>
        <v>0</v>
      </c>
      <c r="U16" s="20">
        <f>$C16*Invulblad!Y30</f>
        <v>0</v>
      </c>
      <c r="V16" s="20">
        <f>$C16*Invulblad!Z30</f>
        <v>0</v>
      </c>
      <c r="W16" s="20">
        <f>$C16*Invulblad!AA30</f>
        <v>0</v>
      </c>
      <c r="X16" s="21">
        <f>$C16*Invulblad!AB30</f>
        <v>0</v>
      </c>
      <c r="Y16" s="1"/>
      <c r="Z16" s="1"/>
    </row>
    <row r="17" spans="1:26" ht="12.75">
      <c r="A17" s="1"/>
      <c r="B17" s="59" t="s">
        <v>2</v>
      </c>
      <c r="C17" s="11" t="str">
        <f>IF(SUM(C16:C16)=1,"juist","onjuist")</f>
        <v>juist</v>
      </c>
      <c r="D17" s="32">
        <f>Invulblad!O9</f>
        <v>0.15</v>
      </c>
      <c r="E17" s="36">
        <f>$D17*SUM(E16:E16)</f>
        <v>0</v>
      </c>
      <c r="F17" s="30">
        <f>$D17*SUM(F16:F16)</f>
        <v>0</v>
      </c>
      <c r="G17" s="30">
        <f>$D17*SUM(G16:G16)</f>
        <v>0</v>
      </c>
      <c r="H17" s="30">
        <f>$D17*SUM(H16:H16)</f>
        <v>0</v>
      </c>
      <c r="I17" s="30">
        <f>$D17*SUM(I16:I16)</f>
        <v>0</v>
      </c>
      <c r="J17" s="30">
        <f>$D17*SUM(J16:J16)</f>
        <v>0</v>
      </c>
      <c r="K17" s="30">
        <f>$D17*SUM(K16:K16)</f>
        <v>0</v>
      </c>
      <c r="L17" s="30">
        <f>$D17*SUM(L16:L16)</f>
        <v>0</v>
      </c>
      <c r="M17" s="30">
        <f>$D17*SUM(M16:M16)</f>
        <v>0</v>
      </c>
      <c r="N17" s="30">
        <f>$D17*SUM(N16:N16)</f>
        <v>0</v>
      </c>
      <c r="O17" s="30">
        <f>$D17*SUM(O16:O16)</f>
        <v>0</v>
      </c>
      <c r="P17" s="30">
        <f>$D17*SUM(P16:P16)</f>
        <v>0</v>
      </c>
      <c r="Q17" s="30">
        <f>$D17*SUM(Q16:Q16)</f>
        <v>0</v>
      </c>
      <c r="R17" s="30">
        <f>$D17*SUM(R16:R16)</f>
        <v>0</v>
      </c>
      <c r="S17" s="30">
        <f>$D17*SUM(S16:S16)</f>
        <v>0</v>
      </c>
      <c r="T17" s="30">
        <f>$D17*SUM(T16:T16)</f>
        <v>0</v>
      </c>
      <c r="U17" s="30">
        <f>$D17*SUM(U16:U16)</f>
        <v>0</v>
      </c>
      <c r="V17" s="30">
        <f>$D17*SUM(V16:V16)</f>
        <v>0</v>
      </c>
      <c r="W17" s="30">
        <f>$D17*SUM(W16:W16)</f>
        <v>0</v>
      </c>
      <c r="X17" s="31">
        <f>$D17*SUM(X16:X16)</f>
        <v>0</v>
      </c>
      <c r="Y17" s="1"/>
      <c r="Z17" s="1"/>
    </row>
    <row r="18" spans="1:26" ht="15">
      <c r="A18" s="7" t="s">
        <v>34</v>
      </c>
      <c r="B18" s="60" t="s">
        <v>17</v>
      </c>
      <c r="C18" s="3"/>
      <c r="D18" s="3"/>
      <c r="E18" s="3"/>
      <c r="F18" s="3"/>
      <c r="G18" s="3"/>
      <c r="H18" s="3"/>
      <c r="I18" s="3"/>
      <c r="J18" s="3"/>
      <c r="K18" s="3"/>
      <c r="L18" s="67"/>
      <c r="M18" s="67"/>
      <c r="N18" s="3"/>
      <c r="O18" s="3"/>
      <c r="P18" s="3"/>
      <c r="Q18" s="3"/>
      <c r="R18" s="3"/>
      <c r="S18" s="3"/>
      <c r="T18" s="3"/>
      <c r="U18" s="3"/>
      <c r="V18" s="3"/>
      <c r="W18" s="3"/>
      <c r="X18" s="3"/>
      <c r="Y18" s="1"/>
      <c r="Z18" s="1"/>
    </row>
    <row r="19" spans="1:26" ht="12.75">
      <c r="A19" s="28" t="s">
        <v>10</v>
      </c>
      <c r="B19" s="57" t="str">
        <f>Invulblad!C34</f>
        <v>Verstoring van flora en fauna</v>
      </c>
      <c r="C19" s="45">
        <f>'gewichten criteria'!G23</f>
        <v>0.4</v>
      </c>
      <c r="D19" s="45"/>
      <c r="E19" s="19">
        <f>$C19*Invulblad!I34</f>
        <v>0</v>
      </c>
      <c r="F19" s="20">
        <f>$C19*Invulblad!J34</f>
        <v>0</v>
      </c>
      <c r="G19" s="20">
        <f>$C19*Invulblad!K34</f>
        <v>0</v>
      </c>
      <c r="H19" s="20">
        <f>$C19*Invulblad!L34</f>
        <v>0</v>
      </c>
      <c r="I19" s="20">
        <f>$C19*Invulblad!M34</f>
        <v>0</v>
      </c>
      <c r="J19" s="20">
        <f>$C19*Invulblad!N34</f>
        <v>0</v>
      </c>
      <c r="K19" s="20">
        <f>$C19*Invulblad!O34</f>
        <v>0</v>
      </c>
      <c r="L19" s="23">
        <f>$C19*Invulblad!P34</f>
        <v>0</v>
      </c>
      <c r="M19" s="23">
        <f>$C19*Invulblad!Q34</f>
        <v>0</v>
      </c>
      <c r="N19" s="20">
        <f>$C19*Invulblad!R34</f>
        <v>0</v>
      </c>
      <c r="O19" s="20">
        <f>$C19*Invulblad!S34</f>
        <v>0</v>
      </c>
      <c r="P19" s="20">
        <f>$C19*Invulblad!T34</f>
        <v>0</v>
      </c>
      <c r="Q19" s="20">
        <f>$C19*Invulblad!U34</f>
        <v>0</v>
      </c>
      <c r="R19" s="20">
        <f>$C19*Invulblad!V34</f>
        <v>0</v>
      </c>
      <c r="S19" s="20">
        <f>$C19*Invulblad!W34</f>
        <v>0</v>
      </c>
      <c r="T19" s="20">
        <f>$C19*Invulblad!X34</f>
        <v>0</v>
      </c>
      <c r="U19" s="20">
        <f>$C19*Invulblad!Y34</f>
        <v>0</v>
      </c>
      <c r="V19" s="20">
        <f>$C19*Invulblad!Z34</f>
        <v>0</v>
      </c>
      <c r="W19" s="20">
        <f>$C19*Invulblad!AA34</f>
        <v>0</v>
      </c>
      <c r="X19" s="21">
        <f>$C19*Invulblad!AB34</f>
        <v>0</v>
      </c>
      <c r="Y19" s="1"/>
      <c r="Z19" s="1"/>
    </row>
    <row r="20" spans="1:26" ht="12.75">
      <c r="A20" s="28" t="s">
        <v>11</v>
      </c>
      <c r="B20" s="57" t="str">
        <f>Invulblad!C35</f>
        <v>Effecten op natuurgebieden</v>
      </c>
      <c r="C20" s="52">
        <f>'gewichten criteria'!G24</f>
        <v>0.4</v>
      </c>
      <c r="D20" s="52"/>
      <c r="E20" s="22">
        <f>$C20*Invulblad!I35</f>
        <v>0</v>
      </c>
      <c r="F20" s="23">
        <f>$C20*Invulblad!J35</f>
        <v>0</v>
      </c>
      <c r="G20" s="23">
        <f>$C20*Invulblad!K35</f>
        <v>0</v>
      </c>
      <c r="H20" s="23">
        <f>$C20*Invulblad!L35</f>
        <v>0</v>
      </c>
      <c r="I20" s="23">
        <f>$C20*Invulblad!M35</f>
        <v>0</v>
      </c>
      <c r="J20" s="23">
        <f>$C20*Invulblad!N35</f>
        <v>0</v>
      </c>
      <c r="K20" s="23">
        <f>$C20*Invulblad!O35</f>
        <v>0</v>
      </c>
      <c r="L20" s="23">
        <f>$C20*Invulblad!P35</f>
        <v>0</v>
      </c>
      <c r="M20" s="23">
        <f>$C20*Invulblad!Q35</f>
        <v>0</v>
      </c>
      <c r="N20" s="23">
        <f>$C20*Invulblad!R35</f>
        <v>0</v>
      </c>
      <c r="O20" s="23">
        <f>$C20*Invulblad!S35</f>
        <v>0</v>
      </c>
      <c r="P20" s="23">
        <f>$C20*Invulblad!T35</f>
        <v>0</v>
      </c>
      <c r="Q20" s="23">
        <f>$C20*Invulblad!U35</f>
        <v>0</v>
      </c>
      <c r="R20" s="23">
        <f>$C20*Invulblad!V35</f>
        <v>0</v>
      </c>
      <c r="S20" s="23">
        <f>$C20*Invulblad!W35</f>
        <v>0</v>
      </c>
      <c r="T20" s="23">
        <f>$C20*Invulblad!X35</f>
        <v>0</v>
      </c>
      <c r="U20" s="23">
        <f>$C20*Invulblad!Y35</f>
        <v>0</v>
      </c>
      <c r="V20" s="23">
        <f>$C20*Invulblad!Z35</f>
        <v>0</v>
      </c>
      <c r="W20" s="23">
        <f>$C20*Invulblad!AA35</f>
        <v>0</v>
      </c>
      <c r="X20" s="24">
        <f>$C20*Invulblad!AB35</f>
        <v>0</v>
      </c>
      <c r="Y20" s="1"/>
      <c r="Z20" s="1"/>
    </row>
    <row r="21" spans="1:26" ht="12.75">
      <c r="A21" s="29" t="s">
        <v>7</v>
      </c>
      <c r="B21" s="57" t="str">
        <f>Invulblad!C36</f>
        <v>Effecten op (provinciale) Ecologische hoofdstructuur</v>
      </c>
      <c r="C21" s="52">
        <f>'gewichten criteria'!G25</f>
        <v>0.1</v>
      </c>
      <c r="D21" s="52"/>
      <c r="E21" s="22">
        <f>$C21*Invulblad!I36</f>
        <v>0</v>
      </c>
      <c r="F21" s="23">
        <f>$C21*Invulblad!J36</f>
        <v>0</v>
      </c>
      <c r="G21" s="23">
        <f>$C21*Invulblad!K36</f>
        <v>0</v>
      </c>
      <c r="H21" s="23">
        <f>$C21*Invulblad!L36</f>
        <v>0</v>
      </c>
      <c r="I21" s="23">
        <f>$C21*Invulblad!M36</f>
        <v>0</v>
      </c>
      <c r="J21" s="23">
        <f>$C21*Invulblad!N36</f>
        <v>0</v>
      </c>
      <c r="K21" s="23">
        <f>$C21*Invulblad!O36</f>
        <v>0</v>
      </c>
      <c r="L21" s="23">
        <f>$C21*Invulblad!P36</f>
        <v>0</v>
      </c>
      <c r="M21" s="23">
        <f>$C21*Invulblad!Q36</f>
        <v>0</v>
      </c>
      <c r="N21" s="23">
        <f>$C21*Invulblad!R36</f>
        <v>0</v>
      </c>
      <c r="O21" s="23">
        <f>$C21*Invulblad!S36</f>
        <v>0</v>
      </c>
      <c r="P21" s="23">
        <f>$C21*Invulblad!T36</f>
        <v>0</v>
      </c>
      <c r="Q21" s="23">
        <f>$C21*Invulblad!U36</f>
        <v>0</v>
      </c>
      <c r="R21" s="23">
        <f>$C21*Invulblad!V36</f>
        <v>0</v>
      </c>
      <c r="S21" s="23">
        <f>$C21*Invulblad!W36</f>
        <v>0</v>
      </c>
      <c r="T21" s="23">
        <f>$C21*Invulblad!X36</f>
        <v>0</v>
      </c>
      <c r="U21" s="23">
        <f>$C21*Invulblad!Y36</f>
        <v>0</v>
      </c>
      <c r="V21" s="23">
        <f>$C21*Invulblad!Z36</f>
        <v>0</v>
      </c>
      <c r="W21" s="23">
        <f>$C21*Invulblad!AA36</f>
        <v>0</v>
      </c>
      <c r="X21" s="24">
        <f>$C21*Invulblad!AB36</f>
        <v>0</v>
      </c>
      <c r="Y21" s="1"/>
      <c r="Z21" s="1"/>
    </row>
    <row r="22" spans="1:26" ht="12.75">
      <c r="A22" s="28" t="s">
        <v>6</v>
      </c>
      <c r="B22" s="57" t="str">
        <f>Invulblad!C37</f>
        <v>Verstoring van stiltegebied</v>
      </c>
      <c r="C22" s="46">
        <f>'gewichten criteria'!G26</f>
        <v>0.1</v>
      </c>
      <c r="D22" s="46"/>
      <c r="E22" s="25">
        <f>$C22*Invulblad!I37</f>
        <v>0</v>
      </c>
      <c r="F22" s="26">
        <f>$C22*Invulblad!J37</f>
        <v>0</v>
      </c>
      <c r="G22" s="26">
        <f>$C22*Invulblad!K37</f>
        <v>0</v>
      </c>
      <c r="H22" s="26">
        <f>$C22*Invulblad!L37</f>
        <v>0</v>
      </c>
      <c r="I22" s="26">
        <f>$C22*Invulblad!M37</f>
        <v>0</v>
      </c>
      <c r="J22" s="26">
        <f>$C22*Invulblad!N37</f>
        <v>0</v>
      </c>
      <c r="K22" s="26">
        <f>$C22*Invulblad!O37</f>
        <v>0</v>
      </c>
      <c r="L22" s="23">
        <f>$C22*Invulblad!P37</f>
        <v>0</v>
      </c>
      <c r="M22" s="23">
        <f>$C22*Invulblad!Q37</f>
        <v>0</v>
      </c>
      <c r="N22" s="26">
        <f>$C22*Invulblad!R37</f>
        <v>0</v>
      </c>
      <c r="O22" s="26">
        <f>$C22*Invulblad!S37</f>
        <v>0</v>
      </c>
      <c r="P22" s="26">
        <f>$C22*Invulblad!T37</f>
        <v>0</v>
      </c>
      <c r="Q22" s="26">
        <f>$C22*Invulblad!U37</f>
        <v>0</v>
      </c>
      <c r="R22" s="26">
        <f>$C22*Invulblad!V37</f>
        <v>0</v>
      </c>
      <c r="S22" s="26">
        <f>$C22*Invulblad!W37</f>
        <v>0</v>
      </c>
      <c r="T22" s="26">
        <f>$C22*Invulblad!X37</f>
        <v>0</v>
      </c>
      <c r="U22" s="26">
        <f>$C22*Invulblad!Y37</f>
        <v>0</v>
      </c>
      <c r="V22" s="26">
        <f>$C22*Invulblad!Z37</f>
        <v>0</v>
      </c>
      <c r="W22" s="26">
        <f>$C22*Invulblad!AA37</f>
        <v>0</v>
      </c>
      <c r="X22" s="27">
        <f>$C22*Invulblad!AB37</f>
        <v>0</v>
      </c>
      <c r="Y22" s="1"/>
      <c r="Z22" s="1"/>
    </row>
    <row r="23" spans="1:26" ht="12.75">
      <c r="A23" s="1"/>
      <c r="B23" s="59" t="s">
        <v>2</v>
      </c>
      <c r="C23" s="11" t="str">
        <f>IF(SUM(C19:C22)=1,"juist","onjuist")</f>
        <v>juist</v>
      </c>
      <c r="D23" s="32">
        <f>Invulblad!O10</f>
        <v>0.15</v>
      </c>
      <c r="E23" s="36">
        <f>$D23*SUM(E19:E22)</f>
        <v>0</v>
      </c>
      <c r="F23" s="30">
        <f aca="true" t="shared" si="1" ref="F23:X23">$D23*SUM(F19:F22)</f>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30">
        <f t="shared" si="1"/>
        <v>0</v>
      </c>
      <c r="Q23" s="30">
        <f t="shared" si="1"/>
        <v>0</v>
      </c>
      <c r="R23" s="30">
        <f t="shared" si="1"/>
        <v>0</v>
      </c>
      <c r="S23" s="30">
        <f t="shared" si="1"/>
        <v>0</v>
      </c>
      <c r="T23" s="30">
        <f t="shared" si="1"/>
        <v>0</v>
      </c>
      <c r="U23" s="30">
        <f t="shared" si="1"/>
        <v>0</v>
      </c>
      <c r="V23" s="30">
        <f t="shared" si="1"/>
        <v>0</v>
      </c>
      <c r="W23" s="30">
        <f t="shared" si="1"/>
        <v>0</v>
      </c>
      <c r="X23" s="31">
        <f t="shared" si="1"/>
        <v>0</v>
      </c>
      <c r="Y23" s="14"/>
      <c r="Z23" s="1"/>
    </row>
    <row r="24" spans="1:26" ht="15">
      <c r="A24" s="7" t="s">
        <v>35</v>
      </c>
      <c r="B24" s="60" t="s">
        <v>18</v>
      </c>
      <c r="C24" s="35"/>
      <c r="D24" s="34"/>
      <c r="E24" s="34"/>
      <c r="F24" s="34"/>
      <c r="G24" s="34"/>
      <c r="H24" s="34"/>
      <c r="I24" s="34"/>
      <c r="J24" s="34"/>
      <c r="K24" s="34"/>
      <c r="L24" s="68"/>
      <c r="M24" s="68"/>
      <c r="N24" s="34"/>
      <c r="O24" s="34"/>
      <c r="P24" s="34"/>
      <c r="Q24" s="34"/>
      <c r="R24" s="34"/>
      <c r="S24" s="34"/>
      <c r="T24" s="34"/>
      <c r="U24" s="34"/>
      <c r="V24" s="34"/>
      <c r="W24" s="34"/>
      <c r="X24" s="34"/>
      <c r="Y24" s="14"/>
      <c r="Z24" s="1"/>
    </row>
    <row r="25" spans="1:26" ht="12.75">
      <c r="A25" s="28" t="s">
        <v>10</v>
      </c>
      <c r="B25" s="57" t="str">
        <f>Invulblad!C40</f>
        <v>Beïnvloeding van archeologische waarden</v>
      </c>
      <c r="C25" s="45">
        <f>'gewichten criteria'!G29</f>
        <v>0.4</v>
      </c>
      <c r="D25" s="16"/>
      <c r="E25" s="19">
        <f>$C25*Invulblad!I40</f>
        <v>0</v>
      </c>
      <c r="F25" s="20">
        <f>$C25*Invulblad!J40</f>
        <v>0</v>
      </c>
      <c r="G25" s="20">
        <f>$C25*Invulblad!K40</f>
        <v>0</v>
      </c>
      <c r="H25" s="20">
        <f>$C25*Invulblad!L40</f>
        <v>0</v>
      </c>
      <c r="I25" s="20">
        <f>$C25*Invulblad!M40</f>
        <v>0</v>
      </c>
      <c r="J25" s="20">
        <f>$C25*Invulblad!N40</f>
        <v>0</v>
      </c>
      <c r="K25" s="20">
        <f>$C25*Invulblad!O40</f>
        <v>0</v>
      </c>
      <c r="L25" s="23">
        <f>$C25*Invulblad!P40</f>
        <v>0</v>
      </c>
      <c r="M25" s="23">
        <f>$C25*Invulblad!Q40</f>
        <v>0</v>
      </c>
      <c r="N25" s="20">
        <f>$C25*Invulblad!R40</f>
        <v>0</v>
      </c>
      <c r="O25" s="20">
        <f>$C25*Invulblad!S40</f>
        <v>0</v>
      </c>
      <c r="P25" s="20">
        <f>$C25*Invulblad!T40</f>
        <v>0</v>
      </c>
      <c r="Q25" s="20">
        <f>$C25*Invulblad!U40</f>
        <v>0</v>
      </c>
      <c r="R25" s="20">
        <f>$C25*Invulblad!V40</f>
        <v>0</v>
      </c>
      <c r="S25" s="20">
        <f>$C25*Invulblad!W40</f>
        <v>0</v>
      </c>
      <c r="T25" s="20">
        <f>$C25*Invulblad!X40</f>
        <v>0</v>
      </c>
      <c r="U25" s="20">
        <f>$C25*Invulblad!Y40</f>
        <v>0</v>
      </c>
      <c r="V25" s="20">
        <f>$C25*Invulblad!Z40</f>
        <v>0</v>
      </c>
      <c r="W25" s="20">
        <f>$C25*Invulblad!AA40</f>
        <v>0</v>
      </c>
      <c r="X25" s="21">
        <f>$C25*Invulblad!AB40</f>
        <v>0</v>
      </c>
      <c r="Y25" s="14"/>
      <c r="Z25" s="1"/>
    </row>
    <row r="26" spans="1:26" ht="12.75">
      <c r="A26" s="29" t="s">
        <v>11</v>
      </c>
      <c r="B26" s="57" t="str">
        <f>Invulblad!C41</f>
        <v>Beïnvloeding van cultuurhistorische waarden</v>
      </c>
      <c r="C26" s="52">
        <f>'gewichten criteria'!G30</f>
        <v>0.4</v>
      </c>
      <c r="D26" s="17"/>
      <c r="E26" s="22">
        <f>$C26*Invulblad!I41</f>
        <v>0</v>
      </c>
      <c r="F26" s="23">
        <f>$C26*Invulblad!J41</f>
        <v>0</v>
      </c>
      <c r="G26" s="23">
        <f>$C26*Invulblad!K41</f>
        <v>0</v>
      </c>
      <c r="H26" s="23">
        <f>$C26*Invulblad!L41</f>
        <v>0</v>
      </c>
      <c r="I26" s="23">
        <f>$C26*Invulblad!M41</f>
        <v>0</v>
      </c>
      <c r="J26" s="23">
        <f>$C26*Invulblad!N41</f>
        <v>0</v>
      </c>
      <c r="K26" s="23">
        <f>$C26*Invulblad!O41</f>
        <v>0</v>
      </c>
      <c r="L26" s="23">
        <f>$C26*Invulblad!P41</f>
        <v>0</v>
      </c>
      <c r="M26" s="23">
        <f>$C26*Invulblad!Q41</f>
        <v>0</v>
      </c>
      <c r="N26" s="23">
        <f>$C26*Invulblad!R41</f>
        <v>0</v>
      </c>
      <c r="O26" s="23">
        <f>$C26*Invulblad!S41</f>
        <v>0</v>
      </c>
      <c r="P26" s="23">
        <f>$C26*Invulblad!T41</f>
        <v>0</v>
      </c>
      <c r="Q26" s="23">
        <f>$C26*Invulblad!U41</f>
        <v>0</v>
      </c>
      <c r="R26" s="23">
        <f>$C26*Invulblad!V41</f>
        <v>0</v>
      </c>
      <c r="S26" s="23">
        <f>$C26*Invulblad!W41</f>
        <v>0</v>
      </c>
      <c r="T26" s="23">
        <f>$C26*Invulblad!X41</f>
        <v>0</v>
      </c>
      <c r="U26" s="23">
        <f>$C26*Invulblad!Y41</f>
        <v>0</v>
      </c>
      <c r="V26" s="23">
        <f>$C26*Invulblad!Z41</f>
        <v>0</v>
      </c>
      <c r="W26" s="23">
        <f>$C26*Invulblad!AA41</f>
        <v>0</v>
      </c>
      <c r="X26" s="24">
        <f>$C26*Invulblad!AB41</f>
        <v>0</v>
      </c>
      <c r="Y26" s="1"/>
      <c r="Z26" s="1"/>
    </row>
    <row r="27" spans="1:26" ht="12.75">
      <c r="A27" s="28" t="s">
        <v>7</v>
      </c>
      <c r="B27" s="57" t="str">
        <f>Invulblad!C42</f>
        <v>Beïnvloeding van aardkundige waarden</v>
      </c>
      <c r="C27" s="46">
        <f>'gewichten criteria'!G31</f>
        <v>0.2</v>
      </c>
      <c r="D27" s="18"/>
      <c r="E27" s="25">
        <f>$C27*Invulblad!I42</f>
        <v>0</v>
      </c>
      <c r="F27" s="26">
        <f>$C27*Invulblad!J42</f>
        <v>0</v>
      </c>
      <c r="G27" s="26">
        <f>$C27*Invulblad!K42</f>
        <v>0</v>
      </c>
      <c r="H27" s="26">
        <f>$C27*Invulblad!L42</f>
        <v>0</v>
      </c>
      <c r="I27" s="26">
        <f>$C27*Invulblad!M42</f>
        <v>0</v>
      </c>
      <c r="J27" s="26">
        <f>$C27*Invulblad!N42</f>
        <v>0</v>
      </c>
      <c r="K27" s="26">
        <f>$C27*Invulblad!O42</f>
        <v>0</v>
      </c>
      <c r="L27" s="23">
        <f>$C27*Invulblad!P42</f>
        <v>0</v>
      </c>
      <c r="M27" s="23">
        <f>$C27*Invulblad!Q42</f>
        <v>0</v>
      </c>
      <c r="N27" s="26">
        <f>$C27*Invulblad!R42</f>
        <v>0</v>
      </c>
      <c r="O27" s="26">
        <f>$C27*Invulblad!S42</f>
        <v>0</v>
      </c>
      <c r="P27" s="26">
        <f>$C27*Invulblad!T42</f>
        <v>0</v>
      </c>
      <c r="Q27" s="26">
        <f>$C27*Invulblad!U42</f>
        <v>0</v>
      </c>
      <c r="R27" s="26">
        <f>$C27*Invulblad!V42</f>
        <v>0</v>
      </c>
      <c r="S27" s="26">
        <f>$C27*Invulblad!W42</f>
        <v>0</v>
      </c>
      <c r="T27" s="26">
        <f>$C27*Invulblad!X42</f>
        <v>0</v>
      </c>
      <c r="U27" s="26">
        <f>$C27*Invulblad!Y42</f>
        <v>0</v>
      </c>
      <c r="V27" s="26">
        <f>$C27*Invulblad!Z42</f>
        <v>0</v>
      </c>
      <c r="W27" s="26">
        <f>$C27*Invulblad!AA42</f>
        <v>0</v>
      </c>
      <c r="X27" s="27">
        <f>$C27*Invulblad!AB42</f>
        <v>0</v>
      </c>
      <c r="Y27" s="1"/>
      <c r="Z27" s="1"/>
    </row>
    <row r="28" spans="1:26" ht="12.75">
      <c r="A28" s="1"/>
      <c r="B28" s="59" t="s">
        <v>2</v>
      </c>
      <c r="C28" s="11" t="str">
        <f>IF(SUM(C25:C27)=1,"juist","onjuist")</f>
        <v>juist</v>
      </c>
      <c r="D28" s="32">
        <f>Invulblad!O11</f>
        <v>0.05</v>
      </c>
      <c r="E28" s="36">
        <f>$D28*SUM(E25:E27)</f>
        <v>0</v>
      </c>
      <c r="F28" s="30">
        <f aca="true" t="shared" si="2" ref="F28:X28">$D28*SUM(F25:F27)</f>
        <v>0</v>
      </c>
      <c r="G28" s="30">
        <f t="shared" si="2"/>
        <v>0</v>
      </c>
      <c r="H28" s="30">
        <f t="shared" si="2"/>
        <v>0</v>
      </c>
      <c r="I28" s="30">
        <f t="shared" si="2"/>
        <v>0</v>
      </c>
      <c r="J28" s="30">
        <f t="shared" si="2"/>
        <v>0</v>
      </c>
      <c r="K28" s="30">
        <f t="shared" si="2"/>
        <v>0</v>
      </c>
      <c r="L28" s="30">
        <f t="shared" si="2"/>
        <v>0</v>
      </c>
      <c r="M28" s="30">
        <f t="shared" si="2"/>
        <v>0</v>
      </c>
      <c r="N28" s="30">
        <f t="shared" si="2"/>
        <v>0</v>
      </c>
      <c r="O28" s="30">
        <f t="shared" si="2"/>
        <v>0</v>
      </c>
      <c r="P28" s="30">
        <f t="shared" si="2"/>
        <v>0</v>
      </c>
      <c r="Q28" s="30">
        <f t="shared" si="2"/>
        <v>0</v>
      </c>
      <c r="R28" s="30">
        <f t="shared" si="2"/>
        <v>0</v>
      </c>
      <c r="S28" s="30">
        <f t="shared" si="2"/>
        <v>0</v>
      </c>
      <c r="T28" s="30">
        <f t="shared" si="2"/>
        <v>0</v>
      </c>
      <c r="U28" s="30">
        <f t="shared" si="2"/>
        <v>0</v>
      </c>
      <c r="V28" s="30">
        <f t="shared" si="2"/>
        <v>0</v>
      </c>
      <c r="W28" s="30">
        <f t="shared" si="2"/>
        <v>0</v>
      </c>
      <c r="X28" s="31">
        <f t="shared" si="2"/>
        <v>0</v>
      </c>
      <c r="Y28" s="1"/>
      <c r="Z28" s="1"/>
    </row>
    <row r="29" spans="1:26" ht="15">
      <c r="A29" s="7" t="s">
        <v>36</v>
      </c>
      <c r="B29" s="60" t="s">
        <v>19</v>
      </c>
      <c r="C29" s="1"/>
      <c r="D29" s="1"/>
      <c r="E29" s="3"/>
      <c r="F29" s="3"/>
      <c r="G29" s="3"/>
      <c r="H29" s="3"/>
      <c r="I29" s="3"/>
      <c r="J29" s="3"/>
      <c r="K29" s="3"/>
      <c r="L29" s="67"/>
      <c r="M29" s="67"/>
      <c r="N29" s="3"/>
      <c r="O29" s="3"/>
      <c r="P29" s="3"/>
      <c r="Q29" s="3"/>
      <c r="R29" s="3"/>
      <c r="S29" s="3"/>
      <c r="T29" s="3"/>
      <c r="U29" s="3"/>
      <c r="V29" s="3"/>
      <c r="W29" s="3"/>
      <c r="X29" s="3"/>
      <c r="Y29" s="1"/>
      <c r="Z29" s="1"/>
    </row>
    <row r="30" spans="1:26" ht="12.75">
      <c r="A30" s="28" t="s">
        <v>10</v>
      </c>
      <c r="B30" s="57" t="str">
        <f>Invulblad!C45</f>
        <v>Verstoring van woongenot</v>
      </c>
      <c r="C30" s="45">
        <f>'gewichten criteria'!G34</f>
        <v>0.4</v>
      </c>
      <c r="D30" s="39"/>
      <c r="E30" s="19">
        <f>$C30*Invulblad!I45</f>
        <v>0</v>
      </c>
      <c r="F30" s="20">
        <f>$C30*Invulblad!J45</f>
        <v>0</v>
      </c>
      <c r="G30" s="20">
        <f>$C30*Invulblad!K45</f>
        <v>0</v>
      </c>
      <c r="H30" s="20">
        <f>$C30*Invulblad!L45</f>
        <v>0</v>
      </c>
      <c r="I30" s="20">
        <f>$C30*Invulblad!M45</f>
        <v>0</v>
      </c>
      <c r="J30" s="20">
        <f>$C30*Invulblad!N45</f>
        <v>0</v>
      </c>
      <c r="K30" s="20">
        <f>$C30*Invulblad!O45</f>
        <v>0</v>
      </c>
      <c r="L30" s="23">
        <f>$C30*Invulblad!P45</f>
        <v>0</v>
      </c>
      <c r="M30" s="23">
        <f>$C30*Invulblad!Q45</f>
        <v>0</v>
      </c>
      <c r="N30" s="20">
        <f>$C30*Invulblad!R45</f>
        <v>0</v>
      </c>
      <c r="O30" s="20">
        <f>$C30*Invulblad!S45</f>
        <v>0</v>
      </c>
      <c r="P30" s="20">
        <f>$C30*Invulblad!T45</f>
        <v>0</v>
      </c>
      <c r="Q30" s="20">
        <f>$C30*Invulblad!U45</f>
        <v>0</v>
      </c>
      <c r="R30" s="20">
        <f>$C30*Invulblad!V45</f>
        <v>0</v>
      </c>
      <c r="S30" s="20">
        <f>$C30*Invulblad!W45</f>
        <v>0</v>
      </c>
      <c r="T30" s="20">
        <f>$C30*Invulblad!X45</f>
        <v>0</v>
      </c>
      <c r="U30" s="20">
        <f>$C30*Invulblad!Y45</f>
        <v>0</v>
      </c>
      <c r="V30" s="20">
        <f>$C30*Invulblad!Z45</f>
        <v>0</v>
      </c>
      <c r="W30" s="20">
        <f>$C30*Invulblad!AA45</f>
        <v>0</v>
      </c>
      <c r="X30" s="21">
        <f>$C30*Invulblad!AB45</f>
        <v>0</v>
      </c>
      <c r="Y30" s="1"/>
      <c r="Z30" s="1"/>
    </row>
    <row r="31" spans="1:26" ht="12.75">
      <c r="A31" s="28" t="s">
        <v>11</v>
      </c>
      <c r="B31" s="57" t="str">
        <f>Invulblad!C46</f>
        <v>Effecten op recreatie</v>
      </c>
      <c r="C31" s="52">
        <f>'gewichten criteria'!G35</f>
        <v>0.4</v>
      </c>
      <c r="D31" s="41"/>
      <c r="E31" s="22">
        <f>$C31*Invulblad!I46</f>
        <v>0</v>
      </c>
      <c r="F31" s="23">
        <f>$C31*Invulblad!J46</f>
        <v>0</v>
      </c>
      <c r="G31" s="23">
        <f>$C31*Invulblad!K46</f>
        <v>0</v>
      </c>
      <c r="H31" s="23">
        <f>$C31*Invulblad!L46</f>
        <v>0</v>
      </c>
      <c r="I31" s="23">
        <f>$C31*Invulblad!M46</f>
        <v>0</v>
      </c>
      <c r="J31" s="23">
        <f>$C31*Invulblad!N46</f>
        <v>0</v>
      </c>
      <c r="K31" s="23">
        <f>$C31*Invulblad!O46</f>
        <v>0</v>
      </c>
      <c r="L31" s="23">
        <f>$C31*Invulblad!P46</f>
        <v>0</v>
      </c>
      <c r="M31" s="23">
        <f>$C31*Invulblad!Q46</f>
        <v>0</v>
      </c>
      <c r="N31" s="23">
        <f>$C31*Invulblad!R46</f>
        <v>0</v>
      </c>
      <c r="O31" s="23">
        <f>$C31*Invulblad!S46</f>
        <v>0</v>
      </c>
      <c r="P31" s="23">
        <f>$C31*Invulblad!T46</f>
        <v>0</v>
      </c>
      <c r="Q31" s="23">
        <f>$C31*Invulblad!U46</f>
        <v>0</v>
      </c>
      <c r="R31" s="23">
        <f>$C31*Invulblad!V46</f>
        <v>0</v>
      </c>
      <c r="S31" s="23">
        <f>$C31*Invulblad!W46</f>
        <v>0</v>
      </c>
      <c r="T31" s="23">
        <f>$C31*Invulblad!X46</f>
        <v>0</v>
      </c>
      <c r="U31" s="23">
        <f>$C31*Invulblad!Y46</f>
        <v>0</v>
      </c>
      <c r="V31" s="23">
        <f>$C31*Invulblad!Z46</f>
        <v>0</v>
      </c>
      <c r="W31" s="23">
        <f>$C31*Invulblad!AA46</f>
        <v>0</v>
      </c>
      <c r="X31" s="24">
        <f>$C31*Invulblad!AB46</f>
        <v>0</v>
      </c>
      <c r="Y31" s="1"/>
      <c r="Z31" s="1"/>
    </row>
    <row r="32" spans="1:26" ht="13.5" customHeight="1">
      <c r="A32" s="29" t="s">
        <v>7</v>
      </c>
      <c r="B32" s="57" t="str">
        <f>Invulblad!C47</f>
        <v>Beïnvloeding van verkeersveiligheid</v>
      </c>
      <c r="C32" s="46">
        <f>'gewichten criteria'!G36</f>
        <v>0.2</v>
      </c>
      <c r="D32" s="40"/>
      <c r="E32" s="25">
        <f>$C32*Invulblad!I47</f>
        <v>0</v>
      </c>
      <c r="F32" s="26">
        <f>$C32*Invulblad!J47</f>
        <v>0</v>
      </c>
      <c r="G32" s="26">
        <f>$C32*Invulblad!K47</f>
        <v>0</v>
      </c>
      <c r="H32" s="26">
        <f>$C32*Invulblad!L47</f>
        <v>0</v>
      </c>
      <c r="I32" s="26">
        <f>$C32*Invulblad!M47</f>
        <v>0</v>
      </c>
      <c r="J32" s="26">
        <f>$C32*Invulblad!N47</f>
        <v>0</v>
      </c>
      <c r="K32" s="26">
        <f>$C32*Invulblad!O47</f>
        <v>0</v>
      </c>
      <c r="L32" s="23">
        <f>$C32*Invulblad!P47</f>
        <v>0</v>
      </c>
      <c r="M32" s="23">
        <f>$C32*Invulblad!Q47</f>
        <v>0</v>
      </c>
      <c r="N32" s="26">
        <f>$C32*Invulblad!R47</f>
        <v>0</v>
      </c>
      <c r="O32" s="26">
        <f>$C32*Invulblad!S47</f>
        <v>0</v>
      </c>
      <c r="P32" s="26">
        <f>$C32*Invulblad!T47</f>
        <v>0</v>
      </c>
      <c r="Q32" s="26">
        <f>$C32*Invulblad!U47</f>
        <v>0</v>
      </c>
      <c r="R32" s="26">
        <f>$C32*Invulblad!V47</f>
        <v>0</v>
      </c>
      <c r="S32" s="26">
        <f>$C32*Invulblad!W47</f>
        <v>0</v>
      </c>
      <c r="T32" s="26">
        <f>$C32*Invulblad!X47</f>
        <v>0</v>
      </c>
      <c r="U32" s="26">
        <f>$C32*Invulblad!Y47</f>
        <v>0</v>
      </c>
      <c r="V32" s="26">
        <f>$C32*Invulblad!Z47</f>
        <v>0</v>
      </c>
      <c r="W32" s="26">
        <f>$C32*Invulblad!AA47</f>
        <v>0</v>
      </c>
      <c r="X32" s="27">
        <f>$C32*Invulblad!AB47</f>
        <v>0</v>
      </c>
      <c r="Y32" s="1"/>
      <c r="Z32" s="1"/>
    </row>
    <row r="33" spans="1:26" ht="13.5" customHeight="1">
      <c r="A33" s="4"/>
      <c r="B33" s="61" t="s">
        <v>2</v>
      </c>
      <c r="C33" s="11" t="str">
        <f>IF(SUM(C30:C32)=1,"juist","onjuist")</f>
        <v>juist</v>
      </c>
      <c r="D33" s="32">
        <f>Invulblad!O12</f>
        <v>0.1</v>
      </c>
      <c r="E33" s="36">
        <f>$D33*SUM(E30:E32)</f>
        <v>0</v>
      </c>
      <c r="F33" s="30">
        <f aca="true" t="shared" si="3" ref="F33:X33">$D33*SUM(F30:F32)</f>
        <v>0</v>
      </c>
      <c r="G33" s="30">
        <f t="shared" si="3"/>
        <v>0</v>
      </c>
      <c r="H33" s="30">
        <f t="shared" si="3"/>
        <v>0</v>
      </c>
      <c r="I33" s="30">
        <f t="shared" si="3"/>
        <v>0</v>
      </c>
      <c r="J33" s="30">
        <f t="shared" si="3"/>
        <v>0</v>
      </c>
      <c r="K33" s="30">
        <f t="shared" si="3"/>
        <v>0</v>
      </c>
      <c r="L33" s="30">
        <f t="shared" si="3"/>
        <v>0</v>
      </c>
      <c r="M33" s="30">
        <f t="shared" si="3"/>
        <v>0</v>
      </c>
      <c r="N33" s="30">
        <f t="shared" si="3"/>
        <v>0</v>
      </c>
      <c r="O33" s="30">
        <f t="shared" si="3"/>
        <v>0</v>
      </c>
      <c r="P33" s="30">
        <f t="shared" si="3"/>
        <v>0</v>
      </c>
      <c r="Q33" s="30">
        <f t="shared" si="3"/>
        <v>0</v>
      </c>
      <c r="R33" s="30">
        <f t="shared" si="3"/>
        <v>0</v>
      </c>
      <c r="S33" s="30">
        <f t="shared" si="3"/>
        <v>0</v>
      </c>
      <c r="T33" s="30">
        <f t="shared" si="3"/>
        <v>0</v>
      </c>
      <c r="U33" s="30">
        <f t="shared" si="3"/>
        <v>0</v>
      </c>
      <c r="V33" s="30">
        <f t="shared" si="3"/>
        <v>0</v>
      </c>
      <c r="W33" s="30">
        <f t="shared" si="3"/>
        <v>0</v>
      </c>
      <c r="X33" s="31">
        <f t="shared" si="3"/>
        <v>0</v>
      </c>
      <c r="Y33" s="1"/>
      <c r="Z33" s="1"/>
    </row>
    <row r="34" spans="1:26" ht="13.5" customHeight="1">
      <c r="A34" s="7" t="s">
        <v>37</v>
      </c>
      <c r="B34" s="60" t="s">
        <v>20</v>
      </c>
      <c r="C34" s="11"/>
      <c r="D34" s="37"/>
      <c r="E34" s="38"/>
      <c r="F34" s="38"/>
      <c r="G34" s="38"/>
      <c r="H34" s="38"/>
      <c r="I34" s="38"/>
      <c r="J34" s="38"/>
      <c r="K34" s="38"/>
      <c r="L34" s="69"/>
      <c r="M34" s="69"/>
      <c r="N34" s="38"/>
      <c r="O34" s="38"/>
      <c r="P34" s="38"/>
      <c r="Q34" s="38"/>
      <c r="R34" s="38"/>
      <c r="S34" s="38"/>
      <c r="T34" s="38"/>
      <c r="U34" s="38"/>
      <c r="V34" s="38"/>
      <c r="W34" s="38"/>
      <c r="X34" s="38"/>
      <c r="Y34" s="1"/>
      <c r="Z34" s="1"/>
    </row>
    <row r="35" spans="1:26" ht="13.5" customHeight="1">
      <c r="A35" s="28" t="s">
        <v>10</v>
      </c>
      <c r="B35" s="57" t="str">
        <f>Invulblad!C50</f>
        <v>Kansen voor ruimtelijke ontwikkeling</v>
      </c>
      <c r="C35" s="199">
        <f>'gewichten criteria'!G39</f>
        <v>1</v>
      </c>
      <c r="D35" s="45"/>
      <c r="E35" s="19">
        <f>$C35*Invulblad!I50</f>
        <v>0</v>
      </c>
      <c r="F35" s="20">
        <f>$C35*Invulblad!J50</f>
        <v>0</v>
      </c>
      <c r="G35" s="20">
        <f>$C35*Invulblad!K50</f>
        <v>0</v>
      </c>
      <c r="H35" s="20">
        <f>$C35*Invulblad!L50</f>
        <v>0</v>
      </c>
      <c r="I35" s="20">
        <f>$C35*Invulblad!M50</f>
        <v>0</v>
      </c>
      <c r="J35" s="20">
        <f>$C35*Invulblad!N50</f>
        <v>0</v>
      </c>
      <c r="K35" s="20">
        <f>$C35*Invulblad!O50</f>
        <v>0</v>
      </c>
      <c r="L35" s="23">
        <f>$C35*Invulblad!P50</f>
        <v>0</v>
      </c>
      <c r="M35" s="23">
        <f>$C35*Invulblad!Q50</f>
        <v>0</v>
      </c>
      <c r="N35" s="20">
        <f>$C35*Invulblad!R50</f>
        <v>0</v>
      </c>
      <c r="O35" s="20">
        <f>$C35*Invulblad!S50</f>
        <v>0</v>
      </c>
      <c r="P35" s="20">
        <f>$C35*Invulblad!T50</f>
        <v>0</v>
      </c>
      <c r="Q35" s="20">
        <f>$C35*Invulblad!U50</f>
        <v>0</v>
      </c>
      <c r="R35" s="20">
        <f>$C35*Invulblad!V50</f>
        <v>0</v>
      </c>
      <c r="S35" s="20">
        <f>$C35*Invulblad!W50</f>
        <v>0</v>
      </c>
      <c r="T35" s="20">
        <f>$C35*Invulblad!X50</f>
        <v>0</v>
      </c>
      <c r="U35" s="20">
        <f>$C35*Invulblad!Y50</f>
        <v>0</v>
      </c>
      <c r="V35" s="20">
        <f>$C35*Invulblad!Z50</f>
        <v>0</v>
      </c>
      <c r="W35" s="20">
        <f>$C35*Invulblad!AA50</f>
        <v>0</v>
      </c>
      <c r="X35" s="21">
        <f>$C35*Invulblad!AB50</f>
        <v>0</v>
      </c>
      <c r="Y35" s="1"/>
      <c r="Z35" s="1"/>
    </row>
    <row r="36" spans="1:26" ht="13.5" customHeight="1">
      <c r="A36" s="4"/>
      <c r="B36" s="59" t="s">
        <v>2</v>
      </c>
      <c r="C36" s="11" t="str">
        <f>IF(SUM(C35:C35)=1,"juist","onjuist")</f>
        <v>juist</v>
      </c>
      <c r="D36" s="32">
        <f>Invulblad!O13</f>
        <v>0.05</v>
      </c>
      <c r="E36" s="36">
        <f aca="true" t="shared" si="4" ref="E36:X36">$D36*SUM(E35:E35)</f>
        <v>0</v>
      </c>
      <c r="F36" s="30">
        <f t="shared" si="4"/>
        <v>0</v>
      </c>
      <c r="G36" s="30">
        <f t="shared" si="4"/>
        <v>0</v>
      </c>
      <c r="H36" s="30">
        <f t="shared" si="4"/>
        <v>0</v>
      </c>
      <c r="I36" s="30">
        <f t="shared" si="4"/>
        <v>0</v>
      </c>
      <c r="J36" s="30">
        <f t="shared" si="4"/>
        <v>0</v>
      </c>
      <c r="K36" s="30">
        <f t="shared" si="4"/>
        <v>0</v>
      </c>
      <c r="L36" s="30">
        <f t="shared" si="4"/>
        <v>0</v>
      </c>
      <c r="M36" s="30">
        <f t="shared" si="4"/>
        <v>0</v>
      </c>
      <c r="N36" s="30">
        <f t="shared" si="4"/>
        <v>0</v>
      </c>
      <c r="O36" s="30">
        <f t="shared" si="4"/>
        <v>0</v>
      </c>
      <c r="P36" s="30">
        <f t="shared" si="4"/>
        <v>0</v>
      </c>
      <c r="Q36" s="30">
        <f t="shared" si="4"/>
        <v>0</v>
      </c>
      <c r="R36" s="30">
        <f t="shared" si="4"/>
        <v>0</v>
      </c>
      <c r="S36" s="30">
        <f t="shared" si="4"/>
        <v>0</v>
      </c>
      <c r="T36" s="30">
        <f t="shared" si="4"/>
        <v>0</v>
      </c>
      <c r="U36" s="30">
        <f t="shared" si="4"/>
        <v>0</v>
      </c>
      <c r="V36" s="30">
        <f t="shared" si="4"/>
        <v>0</v>
      </c>
      <c r="W36" s="30">
        <f t="shared" si="4"/>
        <v>0</v>
      </c>
      <c r="X36" s="31">
        <f t="shared" si="4"/>
        <v>0</v>
      </c>
      <c r="Y36" s="1"/>
      <c r="Z36" s="1"/>
    </row>
    <row r="37" spans="1:26" ht="13.5" customHeight="1">
      <c r="A37" s="7" t="s">
        <v>38</v>
      </c>
      <c r="B37" s="60" t="s">
        <v>44</v>
      </c>
      <c r="C37" s="11"/>
      <c r="D37" s="37"/>
      <c r="E37" s="38"/>
      <c r="F37" s="38"/>
      <c r="G37" s="38"/>
      <c r="H37" s="38"/>
      <c r="I37" s="38"/>
      <c r="J37" s="38"/>
      <c r="K37" s="38"/>
      <c r="L37" s="38"/>
      <c r="M37" s="38"/>
      <c r="N37" s="38"/>
      <c r="O37" s="38"/>
      <c r="P37" s="38"/>
      <c r="Q37" s="38"/>
      <c r="R37" s="38"/>
      <c r="S37" s="38"/>
      <c r="T37" s="38"/>
      <c r="U37" s="38"/>
      <c r="V37" s="38"/>
      <c r="W37" s="38"/>
      <c r="X37" s="38"/>
      <c r="Y37" s="1"/>
      <c r="Z37" s="1"/>
    </row>
    <row r="38" spans="1:26" ht="13.5" customHeight="1">
      <c r="A38" s="28" t="s">
        <v>10</v>
      </c>
      <c r="B38" s="57" t="str">
        <f>Invulblad!C53</f>
        <v>depotligging in relatie tot baggerspecieaanbod</v>
      </c>
      <c r="C38" s="199">
        <f>'gewichten criteria'!G42</f>
        <v>1</v>
      </c>
      <c r="D38" s="63"/>
      <c r="E38" s="64">
        <f>$C38*Invulblad!I53</f>
        <v>0</v>
      </c>
      <c r="F38" s="65">
        <f>$C38*Invulblad!J53</f>
        <v>0</v>
      </c>
      <c r="G38" s="65">
        <f>$C38*Invulblad!K53</f>
        <v>0</v>
      </c>
      <c r="H38" s="65">
        <f>$C38*Invulblad!L53</f>
        <v>0</v>
      </c>
      <c r="I38" s="65">
        <f>$C38*Invulblad!M53</f>
        <v>0</v>
      </c>
      <c r="J38" s="65">
        <f>$C38*Invulblad!N53</f>
        <v>0</v>
      </c>
      <c r="K38" s="65">
        <f>$C38*Invulblad!O53</f>
        <v>0</v>
      </c>
      <c r="L38" s="65">
        <f>$C38*Invulblad!P53</f>
        <v>0</v>
      </c>
      <c r="M38" s="65">
        <f>$C38*Invulblad!Q53</f>
        <v>0</v>
      </c>
      <c r="N38" s="65">
        <f>$C38*Invulblad!R53</f>
        <v>0</v>
      </c>
      <c r="O38" s="65">
        <f>$C38*Invulblad!S53</f>
        <v>0</v>
      </c>
      <c r="P38" s="65">
        <f>$C38*Invulblad!T53</f>
        <v>0</v>
      </c>
      <c r="Q38" s="65">
        <f>$C38*Invulblad!U53</f>
        <v>0</v>
      </c>
      <c r="R38" s="65">
        <f>$C38*Invulblad!V53</f>
        <v>0</v>
      </c>
      <c r="S38" s="65">
        <f>$C38*Invulblad!W53</f>
        <v>0</v>
      </c>
      <c r="T38" s="65">
        <f>$C38*Invulblad!X53</f>
        <v>0</v>
      </c>
      <c r="U38" s="65">
        <f>$C38*Invulblad!Y53</f>
        <v>0</v>
      </c>
      <c r="V38" s="65">
        <f>$C38*Invulblad!Z53</f>
        <v>0</v>
      </c>
      <c r="W38" s="65">
        <f>$C38*Invulblad!AA53</f>
        <v>0</v>
      </c>
      <c r="X38" s="66">
        <f>$C38*Invulblad!AB53</f>
        <v>0</v>
      </c>
      <c r="Y38" s="1"/>
      <c r="Z38" s="1"/>
    </row>
    <row r="39" spans="1:26" ht="13.5" customHeight="1">
      <c r="A39" s="4"/>
      <c r="B39" s="59" t="s">
        <v>2</v>
      </c>
      <c r="C39" s="11" t="str">
        <f>IF(SUM(C38:C38)=1,"juist","onjuist")</f>
        <v>juist</v>
      </c>
      <c r="D39" s="32">
        <f>Invulblad!O14</f>
        <v>0.2</v>
      </c>
      <c r="E39" s="36">
        <f>$D39*E38</f>
        <v>0</v>
      </c>
      <c r="F39" s="30">
        <f aca="true" t="shared" si="5" ref="F39:X39">$D39*F38</f>
        <v>0</v>
      </c>
      <c r="G39" s="30">
        <f t="shared" si="5"/>
        <v>0</v>
      </c>
      <c r="H39" s="30">
        <f t="shared" si="5"/>
        <v>0</v>
      </c>
      <c r="I39" s="30">
        <f t="shared" si="5"/>
        <v>0</v>
      </c>
      <c r="J39" s="30">
        <f t="shared" si="5"/>
        <v>0</v>
      </c>
      <c r="K39" s="30">
        <f t="shared" si="5"/>
        <v>0</v>
      </c>
      <c r="L39" s="30">
        <f t="shared" si="5"/>
        <v>0</v>
      </c>
      <c r="M39" s="30">
        <f t="shared" si="5"/>
        <v>0</v>
      </c>
      <c r="N39" s="30">
        <f t="shared" si="5"/>
        <v>0</v>
      </c>
      <c r="O39" s="30">
        <f t="shared" si="5"/>
        <v>0</v>
      </c>
      <c r="P39" s="30">
        <f t="shared" si="5"/>
        <v>0</v>
      </c>
      <c r="Q39" s="30">
        <f t="shared" si="5"/>
        <v>0</v>
      </c>
      <c r="R39" s="30">
        <f t="shared" si="5"/>
        <v>0</v>
      </c>
      <c r="S39" s="30">
        <f t="shared" si="5"/>
        <v>0</v>
      </c>
      <c r="T39" s="30">
        <f t="shared" si="5"/>
        <v>0</v>
      </c>
      <c r="U39" s="30">
        <f t="shared" si="5"/>
        <v>0</v>
      </c>
      <c r="V39" s="30">
        <f t="shared" si="5"/>
        <v>0</v>
      </c>
      <c r="W39" s="30">
        <f t="shared" si="5"/>
        <v>0</v>
      </c>
      <c r="X39" s="31">
        <f t="shared" si="5"/>
        <v>0</v>
      </c>
      <c r="Y39" s="1"/>
      <c r="Z39" s="1"/>
    </row>
    <row r="40" spans="1:26" ht="12.75">
      <c r="A40" s="1"/>
      <c r="B40" s="57"/>
      <c r="C40" s="1"/>
      <c r="D40" s="1"/>
      <c r="E40" s="3"/>
      <c r="F40" s="3"/>
      <c r="G40" s="3"/>
      <c r="H40" s="3"/>
      <c r="I40" s="3"/>
      <c r="J40" s="3"/>
      <c r="K40" s="3"/>
      <c r="L40" s="3"/>
      <c r="M40" s="3"/>
      <c r="N40" s="3"/>
      <c r="O40" s="3"/>
      <c r="P40" s="3"/>
      <c r="Q40" s="3"/>
      <c r="R40" s="3"/>
      <c r="S40" s="3"/>
      <c r="T40" s="3"/>
      <c r="U40" s="3"/>
      <c r="V40" s="3"/>
      <c r="W40" s="3"/>
      <c r="X40" s="3"/>
      <c r="Y40" s="1"/>
      <c r="Z40" s="1"/>
    </row>
    <row r="41" spans="1:26" ht="12.75">
      <c r="A41" s="1"/>
      <c r="B41" s="59" t="s">
        <v>3</v>
      </c>
      <c r="C41" s="1"/>
      <c r="D41" s="42">
        <f>SUM(D14,D17,D23,D28,D33,D36,D39)</f>
        <v>1</v>
      </c>
      <c r="E41" s="47">
        <f>E14+E17+E23+E28+E33+E36+E39</f>
        <v>0</v>
      </c>
      <c r="F41" s="43">
        <f>F14+F17+F23+F28+F33+F36+F39</f>
        <v>0</v>
      </c>
      <c r="G41" s="43">
        <f>G14+G17+G23+G28+G33+G36+G39</f>
        <v>0</v>
      </c>
      <c r="H41" s="43">
        <f>H14+H17+H23+H28+H33+H36+H39</f>
        <v>0</v>
      </c>
      <c r="I41" s="43">
        <f>I14+I17+I23+I28+I33+I36+I39</f>
        <v>0</v>
      </c>
      <c r="J41" s="43">
        <f>J14+J17+J23+J28+J33+J36+J39</f>
        <v>0</v>
      </c>
      <c r="K41" s="43">
        <f>K14+K17+K23+K28+K33+K36+K39</f>
        <v>0</v>
      </c>
      <c r="L41" s="43">
        <f>L14+L17+L23+L28+L33+L36+L39</f>
        <v>0</v>
      </c>
      <c r="M41" s="43">
        <f>M14+M17+M23+M28+M33+M36+M39</f>
        <v>0</v>
      </c>
      <c r="N41" s="43">
        <f>N14+N17+N23+N28+N33+N36+N39</f>
        <v>0</v>
      </c>
      <c r="O41" s="43">
        <f>O14+O17+O23+O28+O33+O36+O39</f>
        <v>0</v>
      </c>
      <c r="P41" s="43">
        <f>P14+P17+P23+P28+P33+P36+P39</f>
        <v>0</v>
      </c>
      <c r="Q41" s="43">
        <f>Q14+Q17+Q23+Q28+Q33+Q36+Q39</f>
        <v>0</v>
      </c>
      <c r="R41" s="43">
        <f>R14+R17+R23+R28+R33+R36+R39</f>
        <v>0</v>
      </c>
      <c r="S41" s="43">
        <f>S14+S17+S23+S28+S33+S36+S39</f>
        <v>0</v>
      </c>
      <c r="T41" s="43">
        <f>T14+T17+T23+T28+T33+T36+T39</f>
        <v>0</v>
      </c>
      <c r="U41" s="43">
        <f>U14+U17+U23+U28+U33+U36+U39</f>
        <v>0</v>
      </c>
      <c r="V41" s="43">
        <f>V14+V17+V23+V28+V33+V36+V39</f>
        <v>0</v>
      </c>
      <c r="W41" s="43">
        <f>W14+W17+W23+W28+W33+W36+W39</f>
        <v>0</v>
      </c>
      <c r="X41" s="44">
        <f>X14+X17+X23+X28+X33+X36+X39</f>
        <v>0</v>
      </c>
      <c r="Y41" s="1"/>
      <c r="Z41" s="1"/>
    </row>
    <row r="42" spans="1:26" ht="12.75">
      <c r="A42" s="1"/>
      <c r="B42" s="57"/>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57"/>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57"/>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57"/>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57"/>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57"/>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57"/>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57"/>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57"/>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57"/>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57"/>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57"/>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57"/>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57"/>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57"/>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57"/>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57"/>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57"/>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57"/>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57"/>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57"/>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57"/>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57"/>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57"/>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57"/>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57"/>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57"/>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57"/>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57"/>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57"/>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57"/>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57"/>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57"/>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57"/>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57"/>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57"/>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57"/>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57"/>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57"/>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57"/>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57"/>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57"/>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57"/>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57"/>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57"/>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57"/>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57"/>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57"/>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57"/>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57"/>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57"/>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57"/>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57"/>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57"/>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57"/>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57"/>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57"/>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57"/>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5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5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5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5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5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5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5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5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5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5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5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5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5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5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5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5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5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5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5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5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5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5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5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5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5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5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5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5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5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5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5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5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5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5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5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5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5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5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5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5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5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5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5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5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5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5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5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5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5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5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5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5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5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5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5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5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5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5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5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5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5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5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5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5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5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5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5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5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5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5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5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5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5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5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5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5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5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5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5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5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5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5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5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5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5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5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5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5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5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5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5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5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5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5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5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5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5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5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5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5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5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57"/>
      <c r="C201" s="1"/>
      <c r="D201" s="1"/>
      <c r="E201" s="1"/>
      <c r="F201" s="1"/>
      <c r="G201" s="1"/>
      <c r="H201" s="1"/>
      <c r="I201" s="1"/>
      <c r="J201" s="1"/>
      <c r="K201" s="1"/>
      <c r="L201" s="1"/>
      <c r="M201" s="1"/>
      <c r="N201" s="1"/>
      <c r="O201" s="1"/>
      <c r="P201" s="1"/>
      <c r="Q201" s="1"/>
      <c r="R201" s="1"/>
      <c r="S201" s="1"/>
      <c r="T201" s="1"/>
      <c r="U201" s="1"/>
      <c r="V201" s="1"/>
      <c r="W201" s="1"/>
      <c r="X201" s="1"/>
      <c r="Y201" s="1"/>
      <c r="Z201" s="1"/>
    </row>
  </sheetData>
  <sheetProtection password="CF05" sheet="1" objects="1" scenarios="1"/>
  <printOptions/>
  <pageMargins left="0.63" right="0.6" top="1" bottom="1" header="0.5" footer="0.5"/>
  <pageSetup horizontalDpi="300" verticalDpi="300" orientation="portrait" paperSize="9" scale="50" r:id="rId2"/>
  <headerFooter alignWithMargins="0">
    <oddHeader>&amp;L&amp;"01 Myriad Bedrijfsnaam,Regular"&amp;12@Grontmij</oddHeader>
  </headerFooter>
  <drawing r:id="rId1"/>
</worksheet>
</file>

<file path=xl/worksheets/sheet7.xml><?xml version="1.0" encoding="utf-8"?>
<worksheet xmlns="http://schemas.openxmlformats.org/spreadsheetml/2006/main" xmlns:r="http://schemas.openxmlformats.org/officeDocument/2006/relationships">
  <sheetPr codeName="Blad5"/>
  <dimension ref="A1:Z201"/>
  <sheetViews>
    <sheetView zoomScale="75" zoomScaleNormal="75" workbookViewId="0" topLeftCell="A1">
      <selection activeCell="A1" sqref="A1"/>
    </sheetView>
  </sheetViews>
  <sheetFormatPr defaultColWidth="9.140625" defaultRowHeight="12.75"/>
  <cols>
    <col min="1" max="1" width="4.00390625" style="0" customWidth="1"/>
    <col min="2" max="2" width="49.57421875" style="157" customWidth="1"/>
    <col min="3" max="3" width="13.8515625" style="0" customWidth="1"/>
    <col min="4" max="4" width="13.140625" style="0" customWidth="1"/>
    <col min="5" max="5" width="12.7109375" style="0" bestFit="1" customWidth="1"/>
    <col min="6" max="6" width="10.421875" style="0" bestFit="1" customWidth="1"/>
    <col min="7" max="8" width="11.00390625" style="0" customWidth="1"/>
    <col min="9" max="9" width="10.8515625" style="0" customWidth="1"/>
    <col min="10" max="11" width="10.421875" style="0" bestFit="1" customWidth="1"/>
    <col min="12" max="24" width="10.7109375" style="0" customWidth="1"/>
    <col min="25" max="25" width="4.421875" style="0" customWidth="1"/>
    <col min="27" max="16384" width="9.140625" style="1" customWidth="1"/>
  </cols>
  <sheetData>
    <row r="1" spans="1:26" ht="10.5" customHeight="1">
      <c r="A1" s="1"/>
      <c r="B1" s="55"/>
      <c r="C1" s="1"/>
      <c r="D1" s="1"/>
      <c r="E1" s="1"/>
      <c r="F1" s="1"/>
      <c r="G1" s="1"/>
      <c r="H1" s="1"/>
      <c r="I1" s="1"/>
      <c r="J1" s="1"/>
      <c r="K1" s="1"/>
      <c r="L1" s="1"/>
      <c r="M1" s="1"/>
      <c r="N1" s="1"/>
      <c r="O1" s="1"/>
      <c r="P1" s="1"/>
      <c r="Q1" s="1"/>
      <c r="R1" s="1"/>
      <c r="S1" s="1"/>
      <c r="T1" s="1"/>
      <c r="U1" s="1"/>
      <c r="V1" s="1"/>
      <c r="W1" s="1"/>
      <c r="X1" s="1"/>
      <c r="Y1" s="1"/>
      <c r="Z1" s="1"/>
    </row>
    <row r="2" spans="1:26" ht="27.75">
      <c r="A2" s="1"/>
      <c r="B2" s="62" t="s">
        <v>74</v>
      </c>
      <c r="C2" s="4"/>
      <c r="D2" s="4"/>
      <c r="E2" s="4"/>
      <c r="F2" s="4"/>
      <c r="G2" s="4"/>
      <c r="H2" s="4"/>
      <c r="I2" s="4"/>
      <c r="J2" s="12"/>
      <c r="K2" s="12"/>
      <c r="L2" s="4"/>
      <c r="M2" s="4"/>
      <c r="N2" s="4"/>
      <c r="O2" s="4"/>
      <c r="P2" s="4"/>
      <c r="Q2" s="4"/>
      <c r="R2" s="4"/>
      <c r="S2" s="4"/>
      <c r="T2" s="4"/>
      <c r="U2" s="4"/>
      <c r="V2" s="4"/>
      <c r="W2" s="4"/>
      <c r="X2" s="4"/>
      <c r="Y2" s="4"/>
      <c r="Z2" s="1"/>
    </row>
    <row r="3" spans="1:26" ht="12.75">
      <c r="A3" s="1"/>
      <c r="B3" s="55"/>
      <c r="C3" s="1"/>
      <c r="D3" s="1"/>
      <c r="E3" s="1"/>
      <c r="F3" s="1"/>
      <c r="G3" s="1"/>
      <c r="H3" s="1"/>
      <c r="I3" s="1"/>
      <c r="J3" s="1"/>
      <c r="K3" s="1"/>
      <c r="L3" s="1"/>
      <c r="M3" s="1"/>
      <c r="N3" s="1"/>
      <c r="O3" s="1"/>
      <c r="P3" s="1"/>
      <c r="Q3" s="1"/>
      <c r="R3" s="1"/>
      <c r="S3" s="1"/>
      <c r="T3" s="1"/>
      <c r="U3" s="1"/>
      <c r="V3" s="1"/>
      <c r="W3" s="1"/>
      <c r="X3" s="1"/>
      <c r="Y3" s="1"/>
      <c r="Z3" s="1"/>
    </row>
    <row r="4" spans="1:26" ht="12.75">
      <c r="A4" s="1"/>
      <c r="B4" s="55"/>
      <c r="C4" s="1"/>
      <c r="D4" s="1"/>
      <c r="E4" s="1"/>
      <c r="F4" s="1"/>
      <c r="G4" s="1"/>
      <c r="H4" s="4" t="s">
        <v>21</v>
      </c>
      <c r="I4" s="1"/>
      <c r="J4" s="1"/>
      <c r="K4" s="1"/>
      <c r="L4" s="1"/>
      <c r="M4" s="1"/>
      <c r="N4" s="1"/>
      <c r="O4" s="1"/>
      <c r="P4" s="1"/>
      <c r="Q4" s="1"/>
      <c r="R4" s="1"/>
      <c r="S4" s="1"/>
      <c r="T4" s="1"/>
      <c r="U4" s="1"/>
      <c r="V4" s="1"/>
      <c r="W4" s="1"/>
      <c r="X4" s="1"/>
      <c r="Y4" s="1"/>
      <c r="Z4" s="1"/>
    </row>
    <row r="5" spans="1:26" ht="12.75">
      <c r="A5" s="1"/>
      <c r="B5" s="56" t="s">
        <v>0</v>
      </c>
      <c r="C5" s="5" t="s">
        <v>1</v>
      </c>
      <c r="D5" s="5"/>
      <c r="E5" s="5">
        <v>1</v>
      </c>
      <c r="F5" s="5">
        <v>2</v>
      </c>
      <c r="G5" s="5">
        <v>3</v>
      </c>
      <c r="H5" s="5">
        <v>4</v>
      </c>
      <c r="I5" s="5">
        <v>5</v>
      </c>
      <c r="J5" s="5">
        <v>6</v>
      </c>
      <c r="K5" s="5">
        <v>7</v>
      </c>
      <c r="L5" s="5">
        <v>8</v>
      </c>
      <c r="M5" s="5">
        <v>9</v>
      </c>
      <c r="N5" s="5">
        <v>10</v>
      </c>
      <c r="O5" s="5">
        <v>11</v>
      </c>
      <c r="P5" s="5">
        <v>12</v>
      </c>
      <c r="Q5" s="5">
        <v>13</v>
      </c>
      <c r="R5" s="5">
        <v>14</v>
      </c>
      <c r="S5" s="5">
        <v>15</v>
      </c>
      <c r="T5" s="5">
        <v>16</v>
      </c>
      <c r="U5" s="5">
        <v>17</v>
      </c>
      <c r="V5" s="5">
        <v>18</v>
      </c>
      <c r="W5" s="5">
        <v>19</v>
      </c>
      <c r="X5" s="5">
        <v>20</v>
      </c>
      <c r="Y5" s="1"/>
      <c r="Z5" s="1"/>
    </row>
    <row r="6" spans="1:26" ht="15">
      <c r="A6" s="1"/>
      <c r="B6" s="55"/>
      <c r="C6" s="3"/>
      <c r="D6" s="3"/>
      <c r="E6" s="51" t="str">
        <f>IF(Invulblad!I$19=0," ",Invulblad!I$19)</f>
        <v> </v>
      </c>
      <c r="F6" s="51" t="str">
        <f>IF(Invulblad!J$19=0," ",Invulblad!J$19)</f>
        <v> </v>
      </c>
      <c r="G6" s="51" t="str">
        <f>IF(Invulblad!K$19=0," ",Invulblad!K$19)</f>
        <v> </v>
      </c>
      <c r="H6" s="51" t="str">
        <f>IF(Invulblad!L$19=0," ",Invulblad!L$19)</f>
        <v> </v>
      </c>
      <c r="I6" s="51" t="str">
        <f>IF(Invulblad!M$19=0," ",Invulblad!M$19)</f>
        <v> </v>
      </c>
      <c r="J6" s="51" t="str">
        <f>IF(Invulblad!N$19=0," ",Invulblad!N$19)</f>
        <v> </v>
      </c>
      <c r="K6" s="51" t="str">
        <f>IF(Invulblad!O$19=0," ",Invulblad!O$19)</f>
        <v> </v>
      </c>
      <c r="L6" s="51" t="str">
        <f>IF(Invulblad!P$19=0," ",Invulblad!P$19)</f>
        <v> </v>
      </c>
      <c r="M6" s="51" t="str">
        <f>IF(Invulblad!Q$19=0," ",Invulblad!Q$19)</f>
        <v> </v>
      </c>
      <c r="N6" s="51" t="str">
        <f>IF(Invulblad!R$19=0," ",Invulblad!R$19)</f>
        <v> </v>
      </c>
      <c r="O6" s="51" t="str">
        <f>IF(Invulblad!S$19=0," ",Invulblad!S$19)</f>
        <v> </v>
      </c>
      <c r="P6" s="51" t="str">
        <f>IF(Invulblad!T$19=0," ",Invulblad!T$19)</f>
        <v> </v>
      </c>
      <c r="Q6" s="51" t="str">
        <f>IF(Invulblad!U$19=0," ",Invulblad!U$19)</f>
        <v> </v>
      </c>
      <c r="R6" s="51" t="str">
        <f>IF(Invulblad!V$19=0," ",Invulblad!V$19)</f>
        <v> </v>
      </c>
      <c r="S6" s="51" t="str">
        <f>IF(Invulblad!W$19=0," ",Invulblad!W$19)</f>
        <v> </v>
      </c>
      <c r="T6" s="51" t="str">
        <f>IF(Invulblad!X$19=0," ",Invulblad!X$19)</f>
        <v> </v>
      </c>
      <c r="U6" s="51" t="str">
        <f>IF(Invulblad!Y$19=0," ",Invulblad!Y$19)</f>
        <v> </v>
      </c>
      <c r="V6" s="51" t="str">
        <f>IF(Invulblad!Z$19=0," ",Invulblad!Z$19)</f>
        <v> </v>
      </c>
      <c r="W6" s="51" t="str">
        <f>IF(Invulblad!AA$19=0," ",Invulblad!AA$19)</f>
        <v> </v>
      </c>
      <c r="X6" s="51" t="str">
        <f>IF(Invulblad!AB$19=0," ",Invulblad!AB$19)</f>
        <v> </v>
      </c>
      <c r="Y6" s="1"/>
      <c r="Z6" s="1"/>
    </row>
    <row r="7" spans="1:26" ht="15">
      <c r="A7" s="7" t="s">
        <v>32</v>
      </c>
      <c r="B7" s="60" t="s">
        <v>4</v>
      </c>
      <c r="C7" s="3"/>
      <c r="D7" s="3"/>
      <c r="E7" s="1"/>
      <c r="F7" s="1"/>
      <c r="G7" s="1"/>
      <c r="H7" s="1"/>
      <c r="I7" s="1"/>
      <c r="J7" s="1"/>
      <c r="K7" s="6"/>
      <c r="L7" s="1"/>
      <c r="M7" s="1"/>
      <c r="N7" s="1"/>
      <c r="O7" s="1"/>
      <c r="P7" s="1"/>
      <c r="Q7" s="1"/>
      <c r="R7" s="1"/>
      <c r="S7" s="1"/>
      <c r="T7" s="1"/>
      <c r="U7" s="1"/>
      <c r="V7" s="1"/>
      <c r="W7" s="1"/>
      <c r="X7" s="1"/>
      <c r="Y7" s="1"/>
      <c r="Z7" s="1"/>
    </row>
    <row r="8" spans="1:26" ht="12.75">
      <c r="A8" s="28" t="s">
        <v>10</v>
      </c>
      <c r="B8" s="55" t="str">
        <f>Invulblad!C22</f>
        <v>aanwezigheid slecht doorlatende ondergrond</v>
      </c>
      <c r="C8" s="45">
        <f>'gewichten criteria'!G11</f>
        <v>0.15</v>
      </c>
      <c r="D8" s="73"/>
      <c r="E8" s="20">
        <f>$C8*Invulblad!I22</f>
        <v>0</v>
      </c>
      <c r="F8" s="20">
        <f>$C8*Invulblad!J22</f>
        <v>0</v>
      </c>
      <c r="G8" s="20">
        <f>$C8*Invulblad!K22</f>
        <v>0</v>
      </c>
      <c r="H8" s="20">
        <f>$C8*Invulblad!L22</f>
        <v>0</v>
      </c>
      <c r="I8" s="20">
        <f>$C8*Invulblad!M22</f>
        <v>0</v>
      </c>
      <c r="J8" s="20">
        <f>$C8*Invulblad!N22</f>
        <v>0</v>
      </c>
      <c r="K8" s="20">
        <f>$C8*Invulblad!O22</f>
        <v>0</v>
      </c>
      <c r="L8" s="20">
        <f>$C8*Invulblad!P22</f>
        <v>0</v>
      </c>
      <c r="M8" s="20">
        <f>$C8*Invulblad!Q22</f>
        <v>0</v>
      </c>
      <c r="N8" s="20">
        <f>$C8*Invulblad!R22</f>
        <v>0</v>
      </c>
      <c r="O8" s="20">
        <f>$C8*Invulblad!S22</f>
        <v>0</v>
      </c>
      <c r="P8" s="20">
        <f>$C8*Invulblad!T22</f>
        <v>0</v>
      </c>
      <c r="Q8" s="20">
        <f>$C8*Invulblad!U22</f>
        <v>0</v>
      </c>
      <c r="R8" s="20">
        <f>$C8*Invulblad!V22</f>
        <v>0</v>
      </c>
      <c r="S8" s="20">
        <f>$C8*Invulblad!W22</f>
        <v>0</v>
      </c>
      <c r="T8" s="20">
        <f>$C8*Invulblad!X22</f>
        <v>0</v>
      </c>
      <c r="U8" s="20">
        <f>$C8*Invulblad!Y22</f>
        <v>0</v>
      </c>
      <c r="V8" s="20">
        <f>$C8*Invulblad!Z22</f>
        <v>0</v>
      </c>
      <c r="W8" s="20">
        <f>$C8*Invulblad!AA22</f>
        <v>0</v>
      </c>
      <c r="X8" s="21">
        <f>$C8*Invulblad!AB22</f>
        <v>0</v>
      </c>
      <c r="Y8" s="1"/>
      <c r="Z8" s="1"/>
    </row>
    <row r="9" spans="1:26" ht="12.75">
      <c r="A9" s="28" t="s">
        <v>11</v>
      </c>
      <c r="B9" s="55" t="str">
        <f>Invulblad!C23</f>
        <v>inzijging of kwel</v>
      </c>
      <c r="C9" s="52">
        <f>'gewichten criteria'!G12</f>
        <v>0.2</v>
      </c>
      <c r="D9" s="74"/>
      <c r="E9" s="23">
        <f>$C9*Invulblad!I23</f>
        <v>0</v>
      </c>
      <c r="F9" s="23">
        <f>$C9*Invulblad!J23</f>
        <v>0</v>
      </c>
      <c r="G9" s="23">
        <f>$C9*Invulblad!K23</f>
        <v>0</v>
      </c>
      <c r="H9" s="23">
        <f>$C9*Invulblad!L23</f>
        <v>0</v>
      </c>
      <c r="I9" s="23">
        <f>$C9*Invulblad!M23</f>
        <v>0</v>
      </c>
      <c r="J9" s="23">
        <f>$C9*Invulblad!N23</f>
        <v>0</v>
      </c>
      <c r="K9" s="23">
        <f>$C9*Invulblad!O23</f>
        <v>0</v>
      </c>
      <c r="L9" s="23">
        <f>$C9*Invulblad!P23</f>
        <v>0</v>
      </c>
      <c r="M9" s="23">
        <f>$C9*Invulblad!Q23</f>
        <v>0</v>
      </c>
      <c r="N9" s="23">
        <f>$C9*Invulblad!R23</f>
        <v>0</v>
      </c>
      <c r="O9" s="23">
        <f>$C9*Invulblad!S23</f>
        <v>0</v>
      </c>
      <c r="P9" s="23">
        <f>$C9*Invulblad!T23</f>
        <v>0</v>
      </c>
      <c r="Q9" s="23">
        <f>$C9*Invulblad!U23</f>
        <v>0</v>
      </c>
      <c r="R9" s="23">
        <f>$C9*Invulblad!V23</f>
        <v>0</v>
      </c>
      <c r="S9" s="23">
        <f>$C9*Invulblad!W23</f>
        <v>0</v>
      </c>
      <c r="T9" s="23">
        <f>$C9*Invulblad!X23</f>
        <v>0</v>
      </c>
      <c r="U9" s="23">
        <f>$C9*Invulblad!Y23</f>
        <v>0</v>
      </c>
      <c r="V9" s="23">
        <f>$C9*Invulblad!Z23</f>
        <v>0</v>
      </c>
      <c r="W9" s="23">
        <f>$C9*Invulblad!AA23</f>
        <v>0</v>
      </c>
      <c r="X9" s="24">
        <f>$C9*Invulblad!AB23</f>
        <v>0</v>
      </c>
      <c r="Y9" s="1"/>
      <c r="Z9" s="1"/>
    </row>
    <row r="10" spans="1:26" ht="12.75">
      <c r="A10" s="29" t="s">
        <v>7</v>
      </c>
      <c r="B10" s="55" t="str">
        <f>Invulblad!C24</f>
        <v>dikte stortpakket</v>
      </c>
      <c r="C10" s="52">
        <f>'gewichten criteria'!G13</f>
        <v>0.2</v>
      </c>
      <c r="D10" s="74"/>
      <c r="E10" s="23">
        <f>$C10*Invulblad!I24</f>
        <v>0</v>
      </c>
      <c r="F10" s="23">
        <f>$C10*Invulblad!J24</f>
        <v>0</v>
      </c>
      <c r="G10" s="23">
        <f>$C10*Invulblad!K24</f>
        <v>0</v>
      </c>
      <c r="H10" s="23">
        <f>$C10*Invulblad!L24</f>
        <v>0</v>
      </c>
      <c r="I10" s="23">
        <f>$C10*Invulblad!M24</f>
        <v>0</v>
      </c>
      <c r="J10" s="23">
        <f>$C10*Invulblad!N24</f>
        <v>0</v>
      </c>
      <c r="K10" s="23">
        <f>$C10*Invulblad!O24</f>
        <v>0</v>
      </c>
      <c r="L10" s="23">
        <f>$C10*Invulblad!P24</f>
        <v>0</v>
      </c>
      <c r="M10" s="23">
        <f>$C10*Invulblad!Q24</f>
        <v>0</v>
      </c>
      <c r="N10" s="23">
        <f>$C10*Invulblad!R24</f>
        <v>0</v>
      </c>
      <c r="O10" s="23">
        <f>$C10*Invulblad!S24</f>
        <v>0</v>
      </c>
      <c r="P10" s="23">
        <f>$C10*Invulblad!T24</f>
        <v>0</v>
      </c>
      <c r="Q10" s="23">
        <f>$C10*Invulblad!U24</f>
        <v>0</v>
      </c>
      <c r="R10" s="23">
        <f>$C10*Invulblad!V24</f>
        <v>0</v>
      </c>
      <c r="S10" s="23">
        <f>$C10*Invulblad!W24</f>
        <v>0</v>
      </c>
      <c r="T10" s="23">
        <f>$C10*Invulblad!X24</f>
        <v>0</v>
      </c>
      <c r="U10" s="23">
        <f>$C10*Invulblad!Y24</f>
        <v>0</v>
      </c>
      <c r="V10" s="23">
        <f>$C10*Invulblad!Z24</f>
        <v>0</v>
      </c>
      <c r="W10" s="23">
        <f>$C10*Invulblad!AA24</f>
        <v>0</v>
      </c>
      <c r="X10" s="24">
        <f>$C10*Invulblad!AB24</f>
        <v>0</v>
      </c>
      <c r="Y10" s="1"/>
      <c r="Z10" s="1"/>
    </row>
    <row r="11" spans="1:26" ht="12.75">
      <c r="A11" s="28" t="s">
        <v>6</v>
      </c>
      <c r="B11" s="55" t="str">
        <f>Invulblad!C25</f>
        <v>(kritieke) contactoppervlakte</v>
      </c>
      <c r="C11" s="52">
        <f>'gewichten criteria'!G14</f>
        <v>0.1</v>
      </c>
      <c r="D11" s="74"/>
      <c r="E11" s="23">
        <f>$C11*Invulblad!I25</f>
        <v>0</v>
      </c>
      <c r="F11" s="23">
        <f>$C11*Invulblad!J25</f>
        <v>0</v>
      </c>
      <c r="G11" s="23">
        <f>$C11*Invulblad!K25</f>
        <v>0</v>
      </c>
      <c r="H11" s="23">
        <f>$C11*Invulblad!L25</f>
        <v>0</v>
      </c>
      <c r="I11" s="23">
        <f>$C11*Invulblad!M25</f>
        <v>0</v>
      </c>
      <c r="J11" s="23">
        <f>$C11*Invulblad!N25</f>
        <v>0</v>
      </c>
      <c r="K11" s="23">
        <f>$C11*Invulblad!O25</f>
        <v>0</v>
      </c>
      <c r="L11" s="23">
        <f>$C11*Invulblad!P25</f>
        <v>0</v>
      </c>
      <c r="M11" s="23">
        <f>$C11*Invulblad!Q25</f>
        <v>0</v>
      </c>
      <c r="N11" s="23">
        <f>$C11*Invulblad!R25</f>
        <v>0</v>
      </c>
      <c r="O11" s="23">
        <f>$C11*Invulblad!S25</f>
        <v>0</v>
      </c>
      <c r="P11" s="23">
        <f>$C11*Invulblad!T25</f>
        <v>0</v>
      </c>
      <c r="Q11" s="23">
        <f>$C11*Invulblad!U25</f>
        <v>0</v>
      </c>
      <c r="R11" s="23">
        <f>$C11*Invulblad!V25</f>
        <v>0</v>
      </c>
      <c r="S11" s="23">
        <f>$C11*Invulblad!W25</f>
        <v>0</v>
      </c>
      <c r="T11" s="23">
        <f>$C11*Invulblad!X25</f>
        <v>0</v>
      </c>
      <c r="U11" s="23">
        <f>$C11*Invulblad!Y25</f>
        <v>0</v>
      </c>
      <c r="V11" s="23">
        <f>$C11*Invulblad!Z25</f>
        <v>0</v>
      </c>
      <c r="W11" s="23">
        <f>$C11*Invulblad!AA25</f>
        <v>0</v>
      </c>
      <c r="X11" s="24">
        <f>$C11*Invulblad!AB25</f>
        <v>0</v>
      </c>
      <c r="Y11" s="1"/>
      <c r="Z11" s="1"/>
    </row>
    <row r="12" spans="1:26" ht="12.75">
      <c r="A12" s="28" t="s">
        <v>5</v>
      </c>
      <c r="B12" s="55" t="str">
        <f>Invulblad!C26</f>
        <v>grondwatersnelheid in watervoerend pakket</v>
      </c>
      <c r="C12" s="52">
        <f>'gewichten criteria'!G15</f>
        <v>0.15</v>
      </c>
      <c r="D12" s="74"/>
      <c r="E12" s="23">
        <f>$C12*Invulblad!I26</f>
        <v>0</v>
      </c>
      <c r="F12" s="23">
        <f>$C12*Invulblad!J26</f>
        <v>0</v>
      </c>
      <c r="G12" s="23">
        <f>$C12*Invulblad!K26</f>
        <v>0</v>
      </c>
      <c r="H12" s="23">
        <f>$C12*Invulblad!L26</f>
        <v>0</v>
      </c>
      <c r="I12" s="23">
        <f>$C12*Invulblad!M26</f>
        <v>0</v>
      </c>
      <c r="J12" s="23">
        <f>$C12*Invulblad!N26</f>
        <v>0</v>
      </c>
      <c r="K12" s="23">
        <f>$C12*Invulblad!O26</f>
        <v>0</v>
      </c>
      <c r="L12" s="23">
        <f>$C12*Invulblad!P26</f>
        <v>0</v>
      </c>
      <c r="M12" s="23">
        <f>$C12*Invulblad!Q26</f>
        <v>0</v>
      </c>
      <c r="N12" s="23">
        <f>$C12*Invulblad!R26</f>
        <v>0</v>
      </c>
      <c r="O12" s="23">
        <f>$C12*Invulblad!S26</f>
        <v>0</v>
      </c>
      <c r="P12" s="23">
        <f>$C12*Invulblad!T26</f>
        <v>0</v>
      </c>
      <c r="Q12" s="23">
        <f>$C12*Invulblad!U26</f>
        <v>0</v>
      </c>
      <c r="R12" s="23">
        <f>$C12*Invulblad!V26</f>
        <v>0</v>
      </c>
      <c r="S12" s="23">
        <f>$C12*Invulblad!W26</f>
        <v>0</v>
      </c>
      <c r="T12" s="23">
        <f>$C12*Invulblad!X26</f>
        <v>0</v>
      </c>
      <c r="U12" s="23">
        <f>$C12*Invulblad!Y26</f>
        <v>0</v>
      </c>
      <c r="V12" s="23">
        <f>$C12*Invulblad!Z26</f>
        <v>0</v>
      </c>
      <c r="W12" s="23">
        <f>$C12*Invulblad!AA26</f>
        <v>0</v>
      </c>
      <c r="X12" s="24">
        <f>$C12*Invulblad!AB26</f>
        <v>0</v>
      </c>
      <c r="Y12" s="1"/>
      <c r="Z12" s="1"/>
    </row>
    <row r="13" spans="1:26" ht="12.75">
      <c r="A13" s="28" t="s">
        <v>45</v>
      </c>
      <c r="B13" s="55" t="str">
        <f>Invulblad!C27</f>
        <v>bescherming kwetsbare gebieden</v>
      </c>
      <c r="C13" s="46">
        <f>'gewichten criteria'!G16</f>
        <v>0.2</v>
      </c>
      <c r="D13" s="75"/>
      <c r="E13" s="26">
        <f>$C13*Invulblad!I27</f>
        <v>0</v>
      </c>
      <c r="F13" s="26">
        <f>$C13*Invulblad!J27</f>
        <v>0</v>
      </c>
      <c r="G13" s="26">
        <f>$C13*Invulblad!K27</f>
        <v>0</v>
      </c>
      <c r="H13" s="26">
        <f>$C13*Invulblad!L27</f>
        <v>0</v>
      </c>
      <c r="I13" s="26">
        <f>$C13*Invulblad!M27</f>
        <v>0</v>
      </c>
      <c r="J13" s="26">
        <f>$C13*Invulblad!N27</f>
        <v>0</v>
      </c>
      <c r="K13" s="26">
        <f>$C13*Invulblad!O27</f>
        <v>0</v>
      </c>
      <c r="L13" s="26">
        <f>$C13*Invulblad!P27</f>
        <v>0</v>
      </c>
      <c r="M13" s="26">
        <f>$C13*Invulblad!Q27</f>
        <v>0</v>
      </c>
      <c r="N13" s="26">
        <f>$C13*Invulblad!R27</f>
        <v>0</v>
      </c>
      <c r="O13" s="26">
        <f>$C13*Invulblad!S27</f>
        <v>0</v>
      </c>
      <c r="P13" s="26">
        <f>$C13*Invulblad!T27</f>
        <v>0</v>
      </c>
      <c r="Q13" s="26">
        <f>$C13*Invulblad!U27</f>
        <v>0</v>
      </c>
      <c r="R13" s="26">
        <f>$C13*Invulblad!V27</f>
        <v>0</v>
      </c>
      <c r="S13" s="26">
        <f>$C13*Invulblad!W27</f>
        <v>0</v>
      </c>
      <c r="T13" s="26">
        <f>$C13*Invulblad!X27</f>
        <v>0</v>
      </c>
      <c r="U13" s="26">
        <f>$C13*Invulblad!Y27</f>
        <v>0</v>
      </c>
      <c r="V13" s="26">
        <f>$C13*Invulblad!Z27</f>
        <v>0</v>
      </c>
      <c r="W13" s="26">
        <f>$C13*Invulblad!AA27</f>
        <v>0</v>
      </c>
      <c r="X13" s="27">
        <f>$C13*Invulblad!AB27</f>
        <v>0</v>
      </c>
      <c r="Y13" s="1"/>
      <c r="Z13" s="1"/>
    </row>
    <row r="14" spans="1:26" ht="12.75">
      <c r="A14" s="1"/>
      <c r="B14" s="59" t="s">
        <v>2</v>
      </c>
      <c r="C14" s="11" t="str">
        <f>IF(SUM(C8:C13)=1,"juist","onjuist")</f>
        <v>juist</v>
      </c>
      <c r="D14" s="72">
        <f>Invulblad!Q8</f>
        <v>0.15</v>
      </c>
      <c r="E14" s="70">
        <f aca="true" t="shared" si="0" ref="E14:X14">$D14*SUM(E8:E13)</f>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c r="P14" s="70">
        <f t="shared" si="0"/>
        <v>0</v>
      </c>
      <c r="Q14" s="70">
        <f t="shared" si="0"/>
        <v>0</v>
      </c>
      <c r="R14" s="70">
        <f t="shared" si="0"/>
        <v>0</v>
      </c>
      <c r="S14" s="70">
        <f t="shared" si="0"/>
        <v>0</v>
      </c>
      <c r="T14" s="70">
        <f t="shared" si="0"/>
        <v>0</v>
      </c>
      <c r="U14" s="70">
        <f t="shared" si="0"/>
        <v>0</v>
      </c>
      <c r="V14" s="70">
        <f t="shared" si="0"/>
        <v>0</v>
      </c>
      <c r="W14" s="70">
        <f t="shared" si="0"/>
        <v>0</v>
      </c>
      <c r="X14" s="71">
        <f t="shared" si="0"/>
        <v>0</v>
      </c>
      <c r="Y14" s="1"/>
      <c r="Z14" s="1"/>
    </row>
    <row r="15" spans="1:26" ht="15">
      <c r="A15" s="7" t="s">
        <v>33</v>
      </c>
      <c r="B15" s="60" t="s">
        <v>12</v>
      </c>
      <c r="C15" s="3"/>
      <c r="D15" s="3"/>
      <c r="E15" s="3"/>
      <c r="F15" s="3"/>
      <c r="G15" s="3"/>
      <c r="H15" s="3"/>
      <c r="I15" s="3"/>
      <c r="J15" s="3"/>
      <c r="K15" s="8"/>
      <c r="L15" s="67"/>
      <c r="M15" s="67"/>
      <c r="N15" s="3"/>
      <c r="O15" s="3"/>
      <c r="P15" s="3"/>
      <c r="Q15" s="3"/>
      <c r="R15" s="3"/>
      <c r="S15" s="3"/>
      <c r="T15" s="3"/>
      <c r="U15" s="3"/>
      <c r="V15" s="3"/>
      <c r="W15" s="3"/>
      <c r="X15" s="3"/>
      <c r="Y15" s="1"/>
      <c r="Z15" s="1"/>
    </row>
    <row r="16" spans="1:26" ht="12.75">
      <c r="A16" s="28" t="s">
        <v>10</v>
      </c>
      <c r="B16" s="55" t="str">
        <f>Invulblad!C30</f>
        <v>verspreiding naar oppervlaktewater tijdens berging</v>
      </c>
      <c r="C16" s="199">
        <f>'gewichten criteria'!G19</f>
        <v>1</v>
      </c>
      <c r="D16" s="45"/>
      <c r="E16" s="20">
        <f>$C16*Invulblad!I30</f>
        <v>0</v>
      </c>
      <c r="F16" s="20">
        <f>$C16*Invulblad!J30</f>
        <v>0</v>
      </c>
      <c r="G16" s="20">
        <f>$C16*Invulblad!K30</f>
        <v>0</v>
      </c>
      <c r="H16" s="20">
        <f>$C16*Invulblad!L30</f>
        <v>0</v>
      </c>
      <c r="I16" s="20">
        <f>$C16*Invulblad!M30</f>
        <v>0</v>
      </c>
      <c r="J16" s="20">
        <f>$C16*Invulblad!N30</f>
        <v>0</v>
      </c>
      <c r="K16" s="20">
        <f>$C16*Invulblad!O30</f>
        <v>0</v>
      </c>
      <c r="L16" s="23">
        <f>$C16*Invulblad!P30</f>
        <v>0</v>
      </c>
      <c r="M16" s="23">
        <f>$C16*Invulblad!Q30</f>
        <v>0</v>
      </c>
      <c r="N16" s="20">
        <f>$C16*Invulblad!R30</f>
        <v>0</v>
      </c>
      <c r="O16" s="20">
        <f>$C16*Invulblad!S30</f>
        <v>0</v>
      </c>
      <c r="P16" s="20">
        <f>$C16*Invulblad!T30</f>
        <v>0</v>
      </c>
      <c r="Q16" s="20">
        <f>$C16*Invulblad!U30</f>
        <v>0</v>
      </c>
      <c r="R16" s="20">
        <f>$C16*Invulblad!V30</f>
        <v>0</v>
      </c>
      <c r="S16" s="20">
        <f>$C16*Invulblad!W30</f>
        <v>0</v>
      </c>
      <c r="T16" s="20">
        <f>$C16*Invulblad!X30</f>
        <v>0</v>
      </c>
      <c r="U16" s="20">
        <f>$C16*Invulblad!Y30</f>
        <v>0</v>
      </c>
      <c r="V16" s="20">
        <f>$C16*Invulblad!Z30</f>
        <v>0</v>
      </c>
      <c r="W16" s="20">
        <f>$C16*Invulblad!AA30</f>
        <v>0</v>
      </c>
      <c r="X16" s="21">
        <f>$C16*Invulblad!AB30</f>
        <v>0</v>
      </c>
      <c r="Y16" s="1"/>
      <c r="Z16" s="1"/>
    </row>
    <row r="17" spans="1:26" ht="12.75">
      <c r="A17" s="1"/>
      <c r="B17" s="59" t="s">
        <v>2</v>
      </c>
      <c r="C17" s="11" t="str">
        <f>IF(SUM(C16:C16)=1,"juist","onjuist")</f>
        <v>juist</v>
      </c>
      <c r="D17" s="32">
        <f>Invulblad!Q9</f>
        <v>0.1</v>
      </c>
      <c r="E17" s="36">
        <f>$D17*SUM(E16:E16)</f>
        <v>0</v>
      </c>
      <c r="F17" s="30">
        <f>$D17*SUM(F16:F16)</f>
        <v>0</v>
      </c>
      <c r="G17" s="30">
        <f>$D17*SUM(G16:G16)</f>
        <v>0</v>
      </c>
      <c r="H17" s="30">
        <f>$D17*SUM(H16:H16)</f>
        <v>0</v>
      </c>
      <c r="I17" s="30">
        <f>$D17*SUM(I16:I16)</f>
        <v>0</v>
      </c>
      <c r="J17" s="30">
        <f>$D17*SUM(J16:J16)</f>
        <v>0</v>
      </c>
      <c r="K17" s="30">
        <f>$D17*SUM(K16:K16)</f>
        <v>0</v>
      </c>
      <c r="L17" s="30">
        <f>$D17*SUM(L16:L16)</f>
        <v>0</v>
      </c>
      <c r="M17" s="30">
        <f>$D17*SUM(M16:M16)</f>
        <v>0</v>
      </c>
      <c r="N17" s="30">
        <f>$D17*SUM(N16:N16)</f>
        <v>0</v>
      </c>
      <c r="O17" s="30">
        <f>$D17*SUM(O16:O16)</f>
        <v>0</v>
      </c>
      <c r="P17" s="30">
        <f>$D17*SUM(P16:P16)</f>
        <v>0</v>
      </c>
      <c r="Q17" s="30">
        <f>$D17*SUM(Q16:Q16)</f>
        <v>0</v>
      </c>
      <c r="R17" s="30">
        <f>$D17*SUM(R16:R16)</f>
        <v>0</v>
      </c>
      <c r="S17" s="30">
        <f>$D17*SUM(S16:S16)</f>
        <v>0</v>
      </c>
      <c r="T17" s="30">
        <f>$D17*SUM(T16:T16)</f>
        <v>0</v>
      </c>
      <c r="U17" s="30">
        <f>$D17*SUM(U16:U16)</f>
        <v>0</v>
      </c>
      <c r="V17" s="30">
        <f>$D17*SUM(V16:V16)</f>
        <v>0</v>
      </c>
      <c r="W17" s="30">
        <f>$D17*SUM(W16:W16)</f>
        <v>0</v>
      </c>
      <c r="X17" s="31">
        <f>$D17*SUM(X16:X16)</f>
        <v>0</v>
      </c>
      <c r="Y17" s="1"/>
      <c r="Z17" s="1"/>
    </row>
    <row r="18" spans="1:26" ht="15">
      <c r="A18" s="7" t="s">
        <v>34</v>
      </c>
      <c r="B18" s="60" t="s">
        <v>17</v>
      </c>
      <c r="C18" s="3"/>
      <c r="D18" s="3"/>
      <c r="E18" s="3"/>
      <c r="F18" s="3"/>
      <c r="G18" s="3"/>
      <c r="H18" s="3"/>
      <c r="I18" s="3"/>
      <c r="J18" s="3"/>
      <c r="K18" s="3"/>
      <c r="L18" s="67"/>
      <c r="M18" s="67"/>
      <c r="N18" s="3"/>
      <c r="O18" s="3"/>
      <c r="P18" s="3"/>
      <c r="Q18" s="3"/>
      <c r="R18" s="3"/>
      <c r="S18" s="3"/>
      <c r="T18" s="3"/>
      <c r="U18" s="3"/>
      <c r="V18" s="3"/>
      <c r="W18" s="3"/>
      <c r="X18" s="3"/>
      <c r="Y18" s="1"/>
      <c r="Z18" s="1"/>
    </row>
    <row r="19" spans="1:26" ht="12.75">
      <c r="A19" s="28" t="s">
        <v>10</v>
      </c>
      <c r="B19" s="55" t="str">
        <f>Invulblad!C34</f>
        <v>Verstoring van flora en fauna</v>
      </c>
      <c r="C19" s="45">
        <f>'gewichten criteria'!G23</f>
        <v>0.4</v>
      </c>
      <c r="D19" s="45"/>
      <c r="E19" s="19">
        <f>$C19*Invulblad!I34</f>
        <v>0</v>
      </c>
      <c r="F19" s="20">
        <f>$C19*Invulblad!J34</f>
        <v>0</v>
      </c>
      <c r="G19" s="20">
        <f>$C19*Invulblad!K34</f>
        <v>0</v>
      </c>
      <c r="H19" s="20">
        <f>$C19*Invulblad!L34</f>
        <v>0</v>
      </c>
      <c r="I19" s="20">
        <f>$C19*Invulblad!M34</f>
        <v>0</v>
      </c>
      <c r="J19" s="20">
        <f>$C19*Invulblad!N34</f>
        <v>0</v>
      </c>
      <c r="K19" s="20">
        <f>$C19*Invulblad!O34</f>
        <v>0</v>
      </c>
      <c r="L19" s="23">
        <f>$C19*Invulblad!P34</f>
        <v>0</v>
      </c>
      <c r="M19" s="23">
        <f>$C19*Invulblad!Q34</f>
        <v>0</v>
      </c>
      <c r="N19" s="20">
        <f>$C19*Invulblad!R34</f>
        <v>0</v>
      </c>
      <c r="O19" s="20">
        <f>$C19*Invulblad!S34</f>
        <v>0</v>
      </c>
      <c r="P19" s="20">
        <f>$C19*Invulblad!T34</f>
        <v>0</v>
      </c>
      <c r="Q19" s="20">
        <f>$C19*Invulblad!U34</f>
        <v>0</v>
      </c>
      <c r="R19" s="20">
        <f>$C19*Invulblad!V34</f>
        <v>0</v>
      </c>
      <c r="S19" s="20">
        <f>$C19*Invulblad!W34</f>
        <v>0</v>
      </c>
      <c r="T19" s="20">
        <f>$C19*Invulblad!X34</f>
        <v>0</v>
      </c>
      <c r="U19" s="20">
        <f>$C19*Invulblad!Y34</f>
        <v>0</v>
      </c>
      <c r="V19" s="20">
        <f>$C19*Invulblad!Z34</f>
        <v>0</v>
      </c>
      <c r="W19" s="20">
        <f>$C19*Invulblad!AA34</f>
        <v>0</v>
      </c>
      <c r="X19" s="21">
        <f>$C19*Invulblad!AB34</f>
        <v>0</v>
      </c>
      <c r="Y19" s="1"/>
      <c r="Z19" s="1"/>
    </row>
    <row r="20" spans="1:26" ht="12.75">
      <c r="A20" s="28" t="s">
        <v>11</v>
      </c>
      <c r="B20" s="55" t="str">
        <f>Invulblad!C35</f>
        <v>Effecten op natuurgebieden</v>
      </c>
      <c r="C20" s="52">
        <f>'gewichten criteria'!G24</f>
        <v>0.4</v>
      </c>
      <c r="D20" s="52"/>
      <c r="E20" s="22">
        <f>$C20*Invulblad!I35</f>
        <v>0</v>
      </c>
      <c r="F20" s="23">
        <f>$C20*Invulblad!J35</f>
        <v>0</v>
      </c>
      <c r="G20" s="23">
        <f>$C20*Invulblad!K35</f>
        <v>0</v>
      </c>
      <c r="H20" s="23">
        <f>$C20*Invulblad!L35</f>
        <v>0</v>
      </c>
      <c r="I20" s="23">
        <f>$C20*Invulblad!M35</f>
        <v>0</v>
      </c>
      <c r="J20" s="23">
        <f>$C20*Invulblad!N35</f>
        <v>0</v>
      </c>
      <c r="K20" s="23">
        <f>$C20*Invulblad!O35</f>
        <v>0</v>
      </c>
      <c r="L20" s="23">
        <f>$C20*Invulblad!P35</f>
        <v>0</v>
      </c>
      <c r="M20" s="23">
        <f>$C20*Invulblad!Q35</f>
        <v>0</v>
      </c>
      <c r="N20" s="23">
        <f>$C20*Invulblad!R35</f>
        <v>0</v>
      </c>
      <c r="O20" s="23">
        <f>$C20*Invulblad!S35</f>
        <v>0</v>
      </c>
      <c r="P20" s="23">
        <f>$C20*Invulblad!T35</f>
        <v>0</v>
      </c>
      <c r="Q20" s="23">
        <f>$C20*Invulblad!U35</f>
        <v>0</v>
      </c>
      <c r="R20" s="23">
        <f>$C20*Invulblad!V35</f>
        <v>0</v>
      </c>
      <c r="S20" s="23">
        <f>$C20*Invulblad!W35</f>
        <v>0</v>
      </c>
      <c r="T20" s="23">
        <f>$C20*Invulblad!X35</f>
        <v>0</v>
      </c>
      <c r="U20" s="23">
        <f>$C20*Invulblad!Y35</f>
        <v>0</v>
      </c>
      <c r="V20" s="23">
        <f>$C20*Invulblad!Z35</f>
        <v>0</v>
      </c>
      <c r="W20" s="23">
        <f>$C20*Invulblad!AA35</f>
        <v>0</v>
      </c>
      <c r="X20" s="24">
        <f>$C20*Invulblad!AB35</f>
        <v>0</v>
      </c>
      <c r="Y20" s="1"/>
      <c r="Z20" s="1"/>
    </row>
    <row r="21" spans="1:26" ht="12.75">
      <c r="A21" s="29" t="s">
        <v>7</v>
      </c>
      <c r="B21" s="55" t="str">
        <f>Invulblad!C36</f>
        <v>Effecten op (provinciale) Ecologische hoofdstructuur</v>
      </c>
      <c r="C21" s="52">
        <f>'gewichten criteria'!G25</f>
        <v>0.1</v>
      </c>
      <c r="D21" s="52"/>
      <c r="E21" s="22">
        <f>$C21*Invulblad!I36</f>
        <v>0</v>
      </c>
      <c r="F21" s="23">
        <f>$C21*Invulblad!J36</f>
        <v>0</v>
      </c>
      <c r="G21" s="23">
        <f>$C21*Invulblad!K36</f>
        <v>0</v>
      </c>
      <c r="H21" s="23">
        <f>$C21*Invulblad!L36</f>
        <v>0</v>
      </c>
      <c r="I21" s="23">
        <f>$C21*Invulblad!M36</f>
        <v>0</v>
      </c>
      <c r="J21" s="23">
        <f>$C21*Invulblad!N36</f>
        <v>0</v>
      </c>
      <c r="K21" s="23">
        <f>$C21*Invulblad!O36</f>
        <v>0</v>
      </c>
      <c r="L21" s="23">
        <f>$C21*Invulblad!P36</f>
        <v>0</v>
      </c>
      <c r="M21" s="23">
        <f>$C21*Invulblad!Q36</f>
        <v>0</v>
      </c>
      <c r="N21" s="23">
        <f>$C21*Invulblad!R36</f>
        <v>0</v>
      </c>
      <c r="O21" s="23">
        <f>$C21*Invulblad!S36</f>
        <v>0</v>
      </c>
      <c r="P21" s="23">
        <f>$C21*Invulblad!T36</f>
        <v>0</v>
      </c>
      <c r="Q21" s="23">
        <f>$C21*Invulblad!U36</f>
        <v>0</v>
      </c>
      <c r="R21" s="23">
        <f>$C21*Invulblad!V36</f>
        <v>0</v>
      </c>
      <c r="S21" s="23">
        <f>$C21*Invulblad!W36</f>
        <v>0</v>
      </c>
      <c r="T21" s="23">
        <f>$C21*Invulblad!X36</f>
        <v>0</v>
      </c>
      <c r="U21" s="23">
        <f>$C21*Invulblad!Y36</f>
        <v>0</v>
      </c>
      <c r="V21" s="23">
        <f>$C21*Invulblad!Z36</f>
        <v>0</v>
      </c>
      <c r="W21" s="23">
        <f>$C21*Invulblad!AA36</f>
        <v>0</v>
      </c>
      <c r="X21" s="24">
        <f>$C21*Invulblad!AB36</f>
        <v>0</v>
      </c>
      <c r="Y21" s="1"/>
      <c r="Z21" s="1"/>
    </row>
    <row r="22" spans="1:26" ht="12.75">
      <c r="A22" s="28" t="s">
        <v>6</v>
      </c>
      <c r="B22" s="55" t="str">
        <f>Invulblad!C37</f>
        <v>Verstoring van stiltegebied</v>
      </c>
      <c r="C22" s="46">
        <f>'gewichten criteria'!G26</f>
        <v>0.1</v>
      </c>
      <c r="D22" s="46"/>
      <c r="E22" s="25">
        <f>$C22*Invulblad!I37</f>
        <v>0</v>
      </c>
      <c r="F22" s="26">
        <f>$C22*Invulblad!J37</f>
        <v>0</v>
      </c>
      <c r="G22" s="26">
        <f>$C22*Invulblad!K37</f>
        <v>0</v>
      </c>
      <c r="H22" s="26">
        <f>$C22*Invulblad!L37</f>
        <v>0</v>
      </c>
      <c r="I22" s="26">
        <f>$C22*Invulblad!M37</f>
        <v>0</v>
      </c>
      <c r="J22" s="26">
        <f>$C22*Invulblad!N37</f>
        <v>0</v>
      </c>
      <c r="K22" s="26">
        <f>$C22*Invulblad!O37</f>
        <v>0</v>
      </c>
      <c r="L22" s="23">
        <f>$C22*Invulblad!P37</f>
        <v>0</v>
      </c>
      <c r="M22" s="23">
        <f>$C22*Invulblad!Q37</f>
        <v>0</v>
      </c>
      <c r="N22" s="26">
        <f>$C22*Invulblad!R37</f>
        <v>0</v>
      </c>
      <c r="O22" s="26">
        <f>$C22*Invulblad!S37</f>
        <v>0</v>
      </c>
      <c r="P22" s="26">
        <f>$C22*Invulblad!T37</f>
        <v>0</v>
      </c>
      <c r="Q22" s="26">
        <f>$C22*Invulblad!U37</f>
        <v>0</v>
      </c>
      <c r="R22" s="26">
        <f>$C22*Invulblad!V37</f>
        <v>0</v>
      </c>
      <c r="S22" s="26">
        <f>$C22*Invulblad!W37</f>
        <v>0</v>
      </c>
      <c r="T22" s="26">
        <f>$C22*Invulblad!X37</f>
        <v>0</v>
      </c>
      <c r="U22" s="26">
        <f>$C22*Invulblad!Y37</f>
        <v>0</v>
      </c>
      <c r="V22" s="26">
        <f>$C22*Invulblad!Z37</f>
        <v>0</v>
      </c>
      <c r="W22" s="26">
        <f>$C22*Invulblad!AA37</f>
        <v>0</v>
      </c>
      <c r="X22" s="27">
        <f>$C22*Invulblad!AB37</f>
        <v>0</v>
      </c>
      <c r="Y22" s="1"/>
      <c r="Z22" s="1"/>
    </row>
    <row r="23" spans="1:26" ht="12.75">
      <c r="A23" s="1"/>
      <c r="B23" s="59" t="s">
        <v>2</v>
      </c>
      <c r="C23" s="11" t="str">
        <f>IF(SUM(C19:C22)=1,"juist","onjuist")</f>
        <v>juist</v>
      </c>
      <c r="D23" s="32">
        <f>Invulblad!Q10</f>
        <v>0.4</v>
      </c>
      <c r="E23" s="36">
        <f aca="true" t="shared" si="1" ref="E23:X23">$D23*SUM(E19:E22)</f>
        <v>0</v>
      </c>
      <c r="F23" s="30">
        <f t="shared" si="1"/>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30">
        <f t="shared" si="1"/>
        <v>0</v>
      </c>
      <c r="Q23" s="30">
        <f t="shared" si="1"/>
        <v>0</v>
      </c>
      <c r="R23" s="30">
        <f t="shared" si="1"/>
        <v>0</v>
      </c>
      <c r="S23" s="30">
        <f t="shared" si="1"/>
        <v>0</v>
      </c>
      <c r="T23" s="30">
        <f t="shared" si="1"/>
        <v>0</v>
      </c>
      <c r="U23" s="30">
        <f t="shared" si="1"/>
        <v>0</v>
      </c>
      <c r="V23" s="30">
        <f t="shared" si="1"/>
        <v>0</v>
      </c>
      <c r="W23" s="30">
        <f t="shared" si="1"/>
        <v>0</v>
      </c>
      <c r="X23" s="31">
        <f t="shared" si="1"/>
        <v>0</v>
      </c>
      <c r="Y23" s="14"/>
      <c r="Z23" s="1"/>
    </row>
    <row r="24" spans="1:26" ht="15">
      <c r="A24" s="7" t="s">
        <v>35</v>
      </c>
      <c r="B24" s="60" t="s">
        <v>18</v>
      </c>
      <c r="C24" s="35"/>
      <c r="D24" s="34"/>
      <c r="E24" s="34"/>
      <c r="F24" s="34"/>
      <c r="G24" s="34"/>
      <c r="H24" s="34"/>
      <c r="I24" s="34"/>
      <c r="J24" s="34"/>
      <c r="K24" s="34"/>
      <c r="L24" s="68"/>
      <c r="M24" s="68"/>
      <c r="N24" s="34"/>
      <c r="O24" s="34"/>
      <c r="P24" s="34"/>
      <c r="Q24" s="34"/>
      <c r="R24" s="34"/>
      <c r="S24" s="34"/>
      <c r="T24" s="34"/>
      <c r="U24" s="34"/>
      <c r="V24" s="34"/>
      <c r="W24" s="34"/>
      <c r="X24" s="34"/>
      <c r="Y24" s="14"/>
      <c r="Z24" s="1"/>
    </row>
    <row r="25" spans="1:26" ht="12.75">
      <c r="A25" s="28" t="s">
        <v>10</v>
      </c>
      <c r="B25" s="55" t="str">
        <f>Invulblad!C40</f>
        <v>Beïnvloeding van archeologische waarden</v>
      </c>
      <c r="C25" s="45">
        <f>'gewichten criteria'!G29</f>
        <v>0.4</v>
      </c>
      <c r="D25" s="16"/>
      <c r="E25" s="19">
        <f>$C25*Invulblad!I40</f>
        <v>0</v>
      </c>
      <c r="F25" s="20">
        <f>$C25*Invulblad!J40</f>
        <v>0</v>
      </c>
      <c r="G25" s="20">
        <f>$C25*Invulblad!K40</f>
        <v>0</v>
      </c>
      <c r="H25" s="20">
        <f>$C25*Invulblad!L40</f>
        <v>0</v>
      </c>
      <c r="I25" s="20">
        <f>$C25*Invulblad!M40</f>
        <v>0</v>
      </c>
      <c r="J25" s="20">
        <f>$C25*Invulblad!N40</f>
        <v>0</v>
      </c>
      <c r="K25" s="20">
        <f>$C25*Invulblad!O40</f>
        <v>0</v>
      </c>
      <c r="L25" s="23">
        <f>$C25*Invulblad!P40</f>
        <v>0</v>
      </c>
      <c r="M25" s="23">
        <f>$C25*Invulblad!Q40</f>
        <v>0</v>
      </c>
      <c r="N25" s="20">
        <f>$C25*Invulblad!R40</f>
        <v>0</v>
      </c>
      <c r="O25" s="20">
        <f>$C25*Invulblad!S40</f>
        <v>0</v>
      </c>
      <c r="P25" s="20">
        <f>$C25*Invulblad!T40</f>
        <v>0</v>
      </c>
      <c r="Q25" s="20">
        <f>$C25*Invulblad!U40</f>
        <v>0</v>
      </c>
      <c r="R25" s="20">
        <f>$C25*Invulblad!V40</f>
        <v>0</v>
      </c>
      <c r="S25" s="20">
        <f>$C25*Invulblad!W40</f>
        <v>0</v>
      </c>
      <c r="T25" s="20">
        <f>$C25*Invulblad!X40</f>
        <v>0</v>
      </c>
      <c r="U25" s="20">
        <f>$C25*Invulblad!Y40</f>
        <v>0</v>
      </c>
      <c r="V25" s="20">
        <f>$C25*Invulblad!Z40</f>
        <v>0</v>
      </c>
      <c r="W25" s="20">
        <f>$C25*Invulblad!AA40</f>
        <v>0</v>
      </c>
      <c r="X25" s="21">
        <f>$C25*Invulblad!AB40</f>
        <v>0</v>
      </c>
      <c r="Y25" s="14"/>
      <c r="Z25" s="1"/>
    </row>
    <row r="26" spans="1:26" ht="12.75">
      <c r="A26" s="29" t="s">
        <v>11</v>
      </c>
      <c r="B26" s="55" t="str">
        <f>Invulblad!C41</f>
        <v>Beïnvloeding van cultuurhistorische waarden</v>
      </c>
      <c r="C26" s="52">
        <f>'gewichten criteria'!G30</f>
        <v>0.4</v>
      </c>
      <c r="D26" s="17"/>
      <c r="E26" s="22">
        <f>$C26*Invulblad!I41</f>
        <v>0</v>
      </c>
      <c r="F26" s="23">
        <f>$C26*Invulblad!J41</f>
        <v>0</v>
      </c>
      <c r="G26" s="23">
        <f>$C26*Invulblad!K41</f>
        <v>0</v>
      </c>
      <c r="H26" s="23">
        <f>$C26*Invulblad!L41</f>
        <v>0</v>
      </c>
      <c r="I26" s="23">
        <f>$C26*Invulblad!M41</f>
        <v>0</v>
      </c>
      <c r="J26" s="23">
        <f>$C26*Invulblad!N41</f>
        <v>0</v>
      </c>
      <c r="K26" s="23">
        <f>$C26*Invulblad!O41</f>
        <v>0</v>
      </c>
      <c r="L26" s="23">
        <f>$C26*Invulblad!P41</f>
        <v>0</v>
      </c>
      <c r="M26" s="23">
        <f>$C26*Invulblad!Q41</f>
        <v>0</v>
      </c>
      <c r="N26" s="23">
        <f>$C26*Invulblad!R41</f>
        <v>0</v>
      </c>
      <c r="O26" s="23">
        <f>$C26*Invulblad!S41</f>
        <v>0</v>
      </c>
      <c r="P26" s="23">
        <f>$C26*Invulblad!T41</f>
        <v>0</v>
      </c>
      <c r="Q26" s="23">
        <f>$C26*Invulblad!U41</f>
        <v>0</v>
      </c>
      <c r="R26" s="23">
        <f>$C26*Invulblad!V41</f>
        <v>0</v>
      </c>
      <c r="S26" s="23">
        <f>$C26*Invulblad!W41</f>
        <v>0</v>
      </c>
      <c r="T26" s="23">
        <f>$C26*Invulblad!X41</f>
        <v>0</v>
      </c>
      <c r="U26" s="23">
        <f>$C26*Invulblad!Y41</f>
        <v>0</v>
      </c>
      <c r="V26" s="23">
        <f>$C26*Invulblad!Z41</f>
        <v>0</v>
      </c>
      <c r="W26" s="23">
        <f>$C26*Invulblad!AA41</f>
        <v>0</v>
      </c>
      <c r="X26" s="24">
        <f>$C26*Invulblad!AB41</f>
        <v>0</v>
      </c>
      <c r="Y26" s="1"/>
      <c r="Z26" s="1"/>
    </row>
    <row r="27" spans="1:26" ht="12.75">
      <c r="A27" s="28" t="s">
        <v>7</v>
      </c>
      <c r="B27" s="55" t="str">
        <f>Invulblad!C42</f>
        <v>Beïnvloeding van aardkundige waarden</v>
      </c>
      <c r="C27" s="46">
        <f>'gewichten criteria'!G31</f>
        <v>0.2</v>
      </c>
      <c r="D27" s="18"/>
      <c r="E27" s="25">
        <f>$C27*Invulblad!I42</f>
        <v>0</v>
      </c>
      <c r="F27" s="26">
        <f>$C27*Invulblad!J42</f>
        <v>0</v>
      </c>
      <c r="G27" s="26">
        <f>$C27*Invulblad!K42</f>
        <v>0</v>
      </c>
      <c r="H27" s="26">
        <f>$C27*Invulblad!L42</f>
        <v>0</v>
      </c>
      <c r="I27" s="26">
        <f>$C27*Invulblad!M42</f>
        <v>0</v>
      </c>
      <c r="J27" s="26">
        <f>$C27*Invulblad!N42</f>
        <v>0</v>
      </c>
      <c r="K27" s="26">
        <f>$C27*Invulblad!O42</f>
        <v>0</v>
      </c>
      <c r="L27" s="23">
        <f>$C27*Invulblad!P42</f>
        <v>0</v>
      </c>
      <c r="M27" s="23">
        <f>$C27*Invulblad!Q42</f>
        <v>0</v>
      </c>
      <c r="N27" s="26">
        <f>$C27*Invulblad!R42</f>
        <v>0</v>
      </c>
      <c r="O27" s="26">
        <f>$C27*Invulblad!S42</f>
        <v>0</v>
      </c>
      <c r="P27" s="26">
        <f>$C27*Invulblad!T42</f>
        <v>0</v>
      </c>
      <c r="Q27" s="26">
        <f>$C27*Invulblad!U42</f>
        <v>0</v>
      </c>
      <c r="R27" s="26">
        <f>$C27*Invulblad!V42</f>
        <v>0</v>
      </c>
      <c r="S27" s="26">
        <f>$C27*Invulblad!W42</f>
        <v>0</v>
      </c>
      <c r="T27" s="26">
        <f>$C27*Invulblad!X42</f>
        <v>0</v>
      </c>
      <c r="U27" s="26">
        <f>$C27*Invulblad!Y42</f>
        <v>0</v>
      </c>
      <c r="V27" s="26">
        <f>$C27*Invulblad!Z42</f>
        <v>0</v>
      </c>
      <c r="W27" s="26">
        <f>$C27*Invulblad!AA42</f>
        <v>0</v>
      </c>
      <c r="X27" s="27">
        <f>$C27*Invulblad!AB42</f>
        <v>0</v>
      </c>
      <c r="Y27" s="1"/>
      <c r="Z27" s="1"/>
    </row>
    <row r="28" spans="1:26" ht="12.75">
      <c r="A28" s="1"/>
      <c r="B28" s="59" t="s">
        <v>2</v>
      </c>
      <c r="C28" s="11" t="str">
        <f>IF(SUM(C25:C27)=1,"juist","onjuist")</f>
        <v>juist</v>
      </c>
      <c r="D28" s="32">
        <f>Invulblad!Q11</f>
        <v>0.05</v>
      </c>
      <c r="E28" s="36">
        <f aca="true" t="shared" si="2" ref="E28:X28">$D28*SUM(E25:E27)</f>
        <v>0</v>
      </c>
      <c r="F28" s="30">
        <f t="shared" si="2"/>
        <v>0</v>
      </c>
      <c r="G28" s="30">
        <f t="shared" si="2"/>
        <v>0</v>
      </c>
      <c r="H28" s="30">
        <f t="shared" si="2"/>
        <v>0</v>
      </c>
      <c r="I28" s="30">
        <f t="shared" si="2"/>
        <v>0</v>
      </c>
      <c r="J28" s="30">
        <f t="shared" si="2"/>
        <v>0</v>
      </c>
      <c r="K28" s="30">
        <f t="shared" si="2"/>
        <v>0</v>
      </c>
      <c r="L28" s="30">
        <f t="shared" si="2"/>
        <v>0</v>
      </c>
      <c r="M28" s="30">
        <f t="shared" si="2"/>
        <v>0</v>
      </c>
      <c r="N28" s="30">
        <f t="shared" si="2"/>
        <v>0</v>
      </c>
      <c r="O28" s="30">
        <f t="shared" si="2"/>
        <v>0</v>
      </c>
      <c r="P28" s="30">
        <f t="shared" si="2"/>
        <v>0</v>
      </c>
      <c r="Q28" s="30">
        <f t="shared" si="2"/>
        <v>0</v>
      </c>
      <c r="R28" s="30">
        <f t="shared" si="2"/>
        <v>0</v>
      </c>
      <c r="S28" s="30">
        <f t="shared" si="2"/>
        <v>0</v>
      </c>
      <c r="T28" s="30">
        <f t="shared" si="2"/>
        <v>0</v>
      </c>
      <c r="U28" s="30">
        <f t="shared" si="2"/>
        <v>0</v>
      </c>
      <c r="V28" s="30">
        <f t="shared" si="2"/>
        <v>0</v>
      </c>
      <c r="W28" s="30">
        <f t="shared" si="2"/>
        <v>0</v>
      </c>
      <c r="X28" s="31">
        <f t="shared" si="2"/>
        <v>0</v>
      </c>
      <c r="Y28" s="1"/>
      <c r="Z28" s="1"/>
    </row>
    <row r="29" spans="1:26" ht="15">
      <c r="A29" s="7" t="s">
        <v>36</v>
      </c>
      <c r="B29" s="60" t="s">
        <v>19</v>
      </c>
      <c r="C29" s="1"/>
      <c r="D29" s="1"/>
      <c r="E29" s="3"/>
      <c r="F29" s="3"/>
      <c r="G29" s="3"/>
      <c r="H29" s="3"/>
      <c r="I29" s="3"/>
      <c r="J29" s="3"/>
      <c r="K29" s="3"/>
      <c r="L29" s="67"/>
      <c r="M29" s="67"/>
      <c r="N29" s="3"/>
      <c r="O29" s="3"/>
      <c r="P29" s="3"/>
      <c r="Q29" s="3"/>
      <c r="R29" s="3"/>
      <c r="S29" s="3"/>
      <c r="T29" s="3"/>
      <c r="U29" s="3"/>
      <c r="V29" s="3"/>
      <c r="W29" s="3"/>
      <c r="X29" s="3"/>
      <c r="Y29" s="1"/>
      <c r="Z29" s="1"/>
    </row>
    <row r="30" spans="1:26" ht="12.75">
      <c r="A30" s="28" t="s">
        <v>10</v>
      </c>
      <c r="B30" s="55" t="str">
        <f>Invulblad!C45</f>
        <v>Verstoring van woongenot</v>
      </c>
      <c r="C30" s="45">
        <f>'gewichten criteria'!G34</f>
        <v>0.4</v>
      </c>
      <c r="D30" s="39"/>
      <c r="E30" s="19">
        <f>$C30*Invulblad!I45</f>
        <v>0</v>
      </c>
      <c r="F30" s="20">
        <f>$C30*Invulblad!J45</f>
        <v>0</v>
      </c>
      <c r="G30" s="20">
        <f>$C30*Invulblad!K45</f>
        <v>0</v>
      </c>
      <c r="H30" s="20">
        <f>$C30*Invulblad!L45</f>
        <v>0</v>
      </c>
      <c r="I30" s="20">
        <f>$C30*Invulblad!M45</f>
        <v>0</v>
      </c>
      <c r="J30" s="20">
        <f>$C30*Invulblad!N45</f>
        <v>0</v>
      </c>
      <c r="K30" s="20">
        <f>$C30*Invulblad!O45</f>
        <v>0</v>
      </c>
      <c r="L30" s="23">
        <f>$C30*Invulblad!P45</f>
        <v>0</v>
      </c>
      <c r="M30" s="23">
        <f>$C30*Invulblad!Q45</f>
        <v>0</v>
      </c>
      <c r="N30" s="20">
        <f>$C30*Invulblad!R45</f>
        <v>0</v>
      </c>
      <c r="O30" s="20">
        <f>$C30*Invulblad!S45</f>
        <v>0</v>
      </c>
      <c r="P30" s="20">
        <f>$C30*Invulblad!T45</f>
        <v>0</v>
      </c>
      <c r="Q30" s="20">
        <f>$C30*Invulblad!U45</f>
        <v>0</v>
      </c>
      <c r="R30" s="20">
        <f>$C30*Invulblad!V45</f>
        <v>0</v>
      </c>
      <c r="S30" s="20">
        <f>$C30*Invulblad!W45</f>
        <v>0</v>
      </c>
      <c r="T30" s="20">
        <f>$C30*Invulblad!X45</f>
        <v>0</v>
      </c>
      <c r="U30" s="20">
        <f>$C30*Invulblad!Y45</f>
        <v>0</v>
      </c>
      <c r="V30" s="20">
        <f>$C30*Invulblad!Z45</f>
        <v>0</v>
      </c>
      <c r="W30" s="20">
        <f>$C30*Invulblad!AA45</f>
        <v>0</v>
      </c>
      <c r="X30" s="21">
        <f>$C30*Invulblad!AB45</f>
        <v>0</v>
      </c>
      <c r="Y30" s="1"/>
      <c r="Z30" s="1"/>
    </row>
    <row r="31" spans="1:26" ht="12.75">
      <c r="A31" s="28" t="s">
        <v>11</v>
      </c>
      <c r="B31" s="55" t="str">
        <f>Invulblad!C46</f>
        <v>Effecten op recreatie</v>
      </c>
      <c r="C31" s="52">
        <f>'gewichten criteria'!G35</f>
        <v>0.4</v>
      </c>
      <c r="D31" s="41"/>
      <c r="E31" s="22">
        <f>$C31*Invulblad!I46</f>
        <v>0</v>
      </c>
      <c r="F31" s="23">
        <f>$C31*Invulblad!J46</f>
        <v>0</v>
      </c>
      <c r="G31" s="23">
        <f>$C31*Invulblad!K46</f>
        <v>0</v>
      </c>
      <c r="H31" s="23">
        <f>$C31*Invulblad!L46</f>
        <v>0</v>
      </c>
      <c r="I31" s="23">
        <f>$C31*Invulblad!M46</f>
        <v>0</v>
      </c>
      <c r="J31" s="23">
        <f>$C31*Invulblad!N46</f>
        <v>0</v>
      </c>
      <c r="K31" s="23">
        <f>$C31*Invulblad!O46</f>
        <v>0</v>
      </c>
      <c r="L31" s="23">
        <f>$C31*Invulblad!P46</f>
        <v>0</v>
      </c>
      <c r="M31" s="23">
        <f>$C31*Invulblad!Q46</f>
        <v>0</v>
      </c>
      <c r="N31" s="23">
        <f>$C31*Invulblad!R46</f>
        <v>0</v>
      </c>
      <c r="O31" s="23">
        <f>$C31*Invulblad!S46</f>
        <v>0</v>
      </c>
      <c r="P31" s="23">
        <f>$C31*Invulblad!T46</f>
        <v>0</v>
      </c>
      <c r="Q31" s="23">
        <f>$C31*Invulblad!U46</f>
        <v>0</v>
      </c>
      <c r="R31" s="23">
        <f>$C31*Invulblad!V46</f>
        <v>0</v>
      </c>
      <c r="S31" s="23">
        <f>$C31*Invulblad!W46</f>
        <v>0</v>
      </c>
      <c r="T31" s="23">
        <f>$C31*Invulblad!X46</f>
        <v>0</v>
      </c>
      <c r="U31" s="23">
        <f>$C31*Invulblad!Y46</f>
        <v>0</v>
      </c>
      <c r="V31" s="23">
        <f>$C31*Invulblad!Z46</f>
        <v>0</v>
      </c>
      <c r="W31" s="23">
        <f>$C31*Invulblad!AA46</f>
        <v>0</v>
      </c>
      <c r="X31" s="24">
        <f>$C31*Invulblad!AB46</f>
        <v>0</v>
      </c>
      <c r="Y31" s="1"/>
      <c r="Z31" s="1"/>
    </row>
    <row r="32" spans="1:26" ht="13.5" customHeight="1">
      <c r="A32" s="29" t="s">
        <v>7</v>
      </c>
      <c r="B32" s="55" t="str">
        <f>Invulblad!C47</f>
        <v>Beïnvloeding van verkeersveiligheid</v>
      </c>
      <c r="C32" s="46">
        <f>'gewichten criteria'!G36</f>
        <v>0.2</v>
      </c>
      <c r="D32" s="40"/>
      <c r="E32" s="25">
        <f>$C32*Invulblad!I47</f>
        <v>0</v>
      </c>
      <c r="F32" s="26">
        <f>$C32*Invulblad!J47</f>
        <v>0</v>
      </c>
      <c r="G32" s="26">
        <f>$C32*Invulblad!K47</f>
        <v>0</v>
      </c>
      <c r="H32" s="26">
        <f>$C32*Invulblad!L47</f>
        <v>0</v>
      </c>
      <c r="I32" s="26">
        <f>$C32*Invulblad!M47</f>
        <v>0</v>
      </c>
      <c r="J32" s="26">
        <f>$C32*Invulblad!N47</f>
        <v>0</v>
      </c>
      <c r="K32" s="26">
        <f>$C32*Invulblad!O47</f>
        <v>0</v>
      </c>
      <c r="L32" s="23">
        <f>$C32*Invulblad!P47</f>
        <v>0</v>
      </c>
      <c r="M32" s="23">
        <f>$C32*Invulblad!Q47</f>
        <v>0</v>
      </c>
      <c r="N32" s="26">
        <f>$C32*Invulblad!R47</f>
        <v>0</v>
      </c>
      <c r="O32" s="26">
        <f>$C32*Invulblad!S47</f>
        <v>0</v>
      </c>
      <c r="P32" s="26">
        <f>$C32*Invulblad!T47</f>
        <v>0</v>
      </c>
      <c r="Q32" s="26">
        <f>$C32*Invulblad!U47</f>
        <v>0</v>
      </c>
      <c r="R32" s="26">
        <f>$C32*Invulblad!V47</f>
        <v>0</v>
      </c>
      <c r="S32" s="26">
        <f>$C32*Invulblad!W47</f>
        <v>0</v>
      </c>
      <c r="T32" s="26">
        <f>$C32*Invulblad!X47</f>
        <v>0</v>
      </c>
      <c r="U32" s="26">
        <f>$C32*Invulblad!Y47</f>
        <v>0</v>
      </c>
      <c r="V32" s="26">
        <f>$C32*Invulblad!Z47</f>
        <v>0</v>
      </c>
      <c r="W32" s="26">
        <f>$C32*Invulblad!AA47</f>
        <v>0</v>
      </c>
      <c r="X32" s="27">
        <f>$C32*Invulblad!AB47</f>
        <v>0</v>
      </c>
      <c r="Y32" s="1"/>
      <c r="Z32" s="1"/>
    </row>
    <row r="33" spans="1:26" ht="13.5" customHeight="1">
      <c r="A33" s="4"/>
      <c r="B33" s="61" t="s">
        <v>2</v>
      </c>
      <c r="C33" s="11" t="str">
        <f>IF(SUM(C30:C32)=1,"juist","onjuist")</f>
        <v>juist</v>
      </c>
      <c r="D33" s="32">
        <f>Invulblad!Q12</f>
        <v>0.1</v>
      </c>
      <c r="E33" s="36">
        <f aca="true" t="shared" si="3" ref="E33:X33">$D33*SUM(E30:E32)</f>
        <v>0</v>
      </c>
      <c r="F33" s="30">
        <f t="shared" si="3"/>
        <v>0</v>
      </c>
      <c r="G33" s="30">
        <f t="shared" si="3"/>
        <v>0</v>
      </c>
      <c r="H33" s="30">
        <f t="shared" si="3"/>
        <v>0</v>
      </c>
      <c r="I33" s="30">
        <f t="shared" si="3"/>
        <v>0</v>
      </c>
      <c r="J33" s="30">
        <f t="shared" si="3"/>
        <v>0</v>
      </c>
      <c r="K33" s="30">
        <f t="shared" si="3"/>
        <v>0</v>
      </c>
      <c r="L33" s="30">
        <f t="shared" si="3"/>
        <v>0</v>
      </c>
      <c r="M33" s="30">
        <f t="shared" si="3"/>
        <v>0</v>
      </c>
      <c r="N33" s="30">
        <f t="shared" si="3"/>
        <v>0</v>
      </c>
      <c r="O33" s="30">
        <f t="shared" si="3"/>
        <v>0</v>
      </c>
      <c r="P33" s="30">
        <f t="shared" si="3"/>
        <v>0</v>
      </c>
      <c r="Q33" s="30">
        <f t="shared" si="3"/>
        <v>0</v>
      </c>
      <c r="R33" s="30">
        <f t="shared" si="3"/>
        <v>0</v>
      </c>
      <c r="S33" s="30">
        <f t="shared" si="3"/>
        <v>0</v>
      </c>
      <c r="T33" s="30">
        <f t="shared" si="3"/>
        <v>0</v>
      </c>
      <c r="U33" s="30">
        <f t="shared" si="3"/>
        <v>0</v>
      </c>
      <c r="V33" s="30">
        <f t="shared" si="3"/>
        <v>0</v>
      </c>
      <c r="W33" s="30">
        <f t="shared" si="3"/>
        <v>0</v>
      </c>
      <c r="X33" s="31">
        <f t="shared" si="3"/>
        <v>0</v>
      </c>
      <c r="Y33" s="1"/>
      <c r="Z33" s="1"/>
    </row>
    <row r="34" spans="1:26" ht="13.5" customHeight="1">
      <c r="A34" s="7" t="s">
        <v>37</v>
      </c>
      <c r="B34" s="60" t="s">
        <v>20</v>
      </c>
      <c r="C34" s="11"/>
      <c r="D34" s="37"/>
      <c r="E34" s="38"/>
      <c r="F34" s="38"/>
      <c r="G34" s="38"/>
      <c r="H34" s="38"/>
      <c r="I34" s="38"/>
      <c r="J34" s="38"/>
      <c r="K34" s="38"/>
      <c r="L34" s="69"/>
      <c r="M34" s="69"/>
      <c r="N34" s="38"/>
      <c r="O34" s="38"/>
      <c r="P34" s="38"/>
      <c r="Q34" s="38"/>
      <c r="R34" s="38"/>
      <c r="S34" s="38"/>
      <c r="T34" s="38"/>
      <c r="U34" s="38"/>
      <c r="V34" s="38"/>
      <c r="W34" s="38"/>
      <c r="X34" s="38"/>
      <c r="Y34" s="1"/>
      <c r="Z34" s="1"/>
    </row>
    <row r="35" spans="1:26" ht="13.5" customHeight="1">
      <c r="A35" s="28" t="s">
        <v>10</v>
      </c>
      <c r="B35" s="55" t="str">
        <f>Invulblad!C50</f>
        <v>Kansen voor ruimtelijke ontwikkeling</v>
      </c>
      <c r="C35" s="199">
        <f>'gewichten criteria'!G39</f>
        <v>1</v>
      </c>
      <c r="D35" s="45"/>
      <c r="E35" s="19">
        <f>$C35*Invulblad!I50</f>
        <v>0</v>
      </c>
      <c r="F35" s="20">
        <f>$C35*Invulblad!J50</f>
        <v>0</v>
      </c>
      <c r="G35" s="20">
        <f>$C35*Invulblad!K50</f>
        <v>0</v>
      </c>
      <c r="H35" s="20">
        <f>$C35*Invulblad!L50</f>
        <v>0</v>
      </c>
      <c r="I35" s="20">
        <f>$C35*Invulblad!M50</f>
        <v>0</v>
      </c>
      <c r="J35" s="20">
        <f>$C35*Invulblad!N50</f>
        <v>0</v>
      </c>
      <c r="K35" s="20">
        <f>$C35*Invulblad!O50</f>
        <v>0</v>
      </c>
      <c r="L35" s="23">
        <f>$C35*Invulblad!P50</f>
        <v>0</v>
      </c>
      <c r="M35" s="23">
        <f>$C35*Invulblad!Q50</f>
        <v>0</v>
      </c>
      <c r="N35" s="20">
        <f>$C35*Invulblad!R50</f>
        <v>0</v>
      </c>
      <c r="O35" s="20">
        <f>$C35*Invulblad!S50</f>
        <v>0</v>
      </c>
      <c r="P35" s="20">
        <f>$C35*Invulblad!T50</f>
        <v>0</v>
      </c>
      <c r="Q35" s="20">
        <f>$C35*Invulblad!U50</f>
        <v>0</v>
      </c>
      <c r="R35" s="20">
        <f>$C35*Invulblad!V50</f>
        <v>0</v>
      </c>
      <c r="S35" s="20">
        <f>$C35*Invulblad!W50</f>
        <v>0</v>
      </c>
      <c r="T35" s="20">
        <f>$C35*Invulblad!X50</f>
        <v>0</v>
      </c>
      <c r="U35" s="20">
        <f>$C35*Invulblad!Y50</f>
        <v>0</v>
      </c>
      <c r="V35" s="20">
        <f>$C35*Invulblad!Z50</f>
        <v>0</v>
      </c>
      <c r="W35" s="20">
        <f>$C35*Invulblad!AA50</f>
        <v>0</v>
      </c>
      <c r="X35" s="21">
        <f>$C35*Invulblad!AB50</f>
        <v>0</v>
      </c>
      <c r="Y35" s="1"/>
      <c r="Z35" s="1"/>
    </row>
    <row r="36" spans="1:26" ht="13.5" customHeight="1">
      <c r="A36" s="4"/>
      <c r="B36" s="59" t="s">
        <v>2</v>
      </c>
      <c r="C36" s="11" t="str">
        <f>IF(SUM(C35:C35)=1,"juist","onjuist")</f>
        <v>juist</v>
      </c>
      <c r="D36" s="32">
        <f>Invulblad!Q13</f>
        <v>0.1</v>
      </c>
      <c r="E36" s="36">
        <f aca="true" t="shared" si="4" ref="E36:X36">$D36*SUM(E35:E35)</f>
        <v>0</v>
      </c>
      <c r="F36" s="30">
        <f t="shared" si="4"/>
        <v>0</v>
      </c>
      <c r="G36" s="30">
        <f t="shared" si="4"/>
        <v>0</v>
      </c>
      <c r="H36" s="30">
        <f t="shared" si="4"/>
        <v>0</v>
      </c>
      <c r="I36" s="30">
        <f t="shared" si="4"/>
        <v>0</v>
      </c>
      <c r="J36" s="30">
        <f t="shared" si="4"/>
        <v>0</v>
      </c>
      <c r="K36" s="30">
        <f t="shared" si="4"/>
        <v>0</v>
      </c>
      <c r="L36" s="30">
        <f t="shared" si="4"/>
        <v>0</v>
      </c>
      <c r="M36" s="30">
        <f t="shared" si="4"/>
        <v>0</v>
      </c>
      <c r="N36" s="30">
        <f t="shared" si="4"/>
        <v>0</v>
      </c>
      <c r="O36" s="30">
        <f t="shared" si="4"/>
        <v>0</v>
      </c>
      <c r="P36" s="30">
        <f t="shared" si="4"/>
        <v>0</v>
      </c>
      <c r="Q36" s="30">
        <f t="shared" si="4"/>
        <v>0</v>
      </c>
      <c r="R36" s="30">
        <f t="shared" si="4"/>
        <v>0</v>
      </c>
      <c r="S36" s="30">
        <f t="shared" si="4"/>
        <v>0</v>
      </c>
      <c r="T36" s="30">
        <f t="shared" si="4"/>
        <v>0</v>
      </c>
      <c r="U36" s="30">
        <f t="shared" si="4"/>
        <v>0</v>
      </c>
      <c r="V36" s="30">
        <f t="shared" si="4"/>
        <v>0</v>
      </c>
      <c r="W36" s="30">
        <f t="shared" si="4"/>
        <v>0</v>
      </c>
      <c r="X36" s="31">
        <f t="shared" si="4"/>
        <v>0</v>
      </c>
      <c r="Y36" s="1"/>
      <c r="Z36" s="1"/>
    </row>
    <row r="37" spans="1:26" ht="13.5" customHeight="1">
      <c r="A37" s="7" t="s">
        <v>38</v>
      </c>
      <c r="B37" s="60" t="s">
        <v>44</v>
      </c>
      <c r="C37" s="11"/>
      <c r="D37" s="37"/>
      <c r="E37" s="38"/>
      <c r="F37" s="38"/>
      <c r="G37" s="38"/>
      <c r="H37" s="38"/>
      <c r="I37" s="38"/>
      <c r="J37" s="38"/>
      <c r="K37" s="38"/>
      <c r="L37" s="38"/>
      <c r="M37" s="38"/>
      <c r="N37" s="38"/>
      <c r="O37" s="38"/>
      <c r="P37" s="38"/>
      <c r="Q37" s="38"/>
      <c r="R37" s="38"/>
      <c r="S37" s="38"/>
      <c r="T37" s="38"/>
      <c r="U37" s="38"/>
      <c r="V37" s="38"/>
      <c r="W37" s="38"/>
      <c r="X37" s="38"/>
      <c r="Y37" s="1"/>
      <c r="Z37" s="1"/>
    </row>
    <row r="38" spans="1:26" ht="13.5" customHeight="1">
      <c r="A38" s="28" t="s">
        <v>10</v>
      </c>
      <c r="B38" s="55" t="str">
        <f>Invulblad!C53</f>
        <v>depotligging in relatie tot baggerspecieaanbod</v>
      </c>
      <c r="C38" s="199">
        <f>'gewichten criteria'!G42</f>
        <v>1</v>
      </c>
      <c r="D38" s="63"/>
      <c r="E38" s="64">
        <f>$C38*Invulblad!I53</f>
        <v>0</v>
      </c>
      <c r="F38" s="65">
        <f>$C38*Invulblad!J53</f>
        <v>0</v>
      </c>
      <c r="G38" s="65">
        <f>$C38*Invulblad!K53</f>
        <v>0</v>
      </c>
      <c r="H38" s="65">
        <f>$C38*Invulblad!L53</f>
        <v>0</v>
      </c>
      <c r="I38" s="65">
        <f>$C38*Invulblad!M53</f>
        <v>0</v>
      </c>
      <c r="J38" s="65">
        <f>$C38*Invulblad!N53</f>
        <v>0</v>
      </c>
      <c r="K38" s="65">
        <f>$C38*Invulblad!O53</f>
        <v>0</v>
      </c>
      <c r="L38" s="65">
        <f>$C38*Invulblad!P53</f>
        <v>0</v>
      </c>
      <c r="M38" s="65">
        <f>$C38*Invulblad!Q53</f>
        <v>0</v>
      </c>
      <c r="N38" s="65">
        <f>$C38*Invulblad!R53</f>
        <v>0</v>
      </c>
      <c r="O38" s="65">
        <f>$C38*Invulblad!S53</f>
        <v>0</v>
      </c>
      <c r="P38" s="65">
        <f>$C38*Invulblad!T53</f>
        <v>0</v>
      </c>
      <c r="Q38" s="65">
        <f>$C38*Invulblad!U53</f>
        <v>0</v>
      </c>
      <c r="R38" s="65">
        <f>$C38*Invulblad!V53</f>
        <v>0</v>
      </c>
      <c r="S38" s="65">
        <f>$C38*Invulblad!W53</f>
        <v>0</v>
      </c>
      <c r="T38" s="65">
        <f>$C38*Invulblad!X53</f>
        <v>0</v>
      </c>
      <c r="U38" s="65">
        <f>$C38*Invulblad!Y53</f>
        <v>0</v>
      </c>
      <c r="V38" s="65">
        <f>$C38*Invulblad!Z53</f>
        <v>0</v>
      </c>
      <c r="W38" s="65">
        <f>$C38*Invulblad!AA53</f>
        <v>0</v>
      </c>
      <c r="X38" s="66">
        <f>$C38*Invulblad!AB53</f>
        <v>0</v>
      </c>
      <c r="Y38" s="1"/>
      <c r="Z38" s="1"/>
    </row>
    <row r="39" spans="1:26" ht="13.5" customHeight="1">
      <c r="A39" s="4"/>
      <c r="B39" s="59" t="s">
        <v>2</v>
      </c>
      <c r="C39" s="11" t="str">
        <f>IF(SUM(C38:C38)=1,"juist","onjuist")</f>
        <v>juist</v>
      </c>
      <c r="D39" s="32">
        <f>Invulblad!Q14</f>
        <v>0.1</v>
      </c>
      <c r="E39" s="36">
        <f aca="true" t="shared" si="5" ref="E39:X39">$D39*E38</f>
        <v>0</v>
      </c>
      <c r="F39" s="30">
        <f t="shared" si="5"/>
        <v>0</v>
      </c>
      <c r="G39" s="30">
        <f t="shared" si="5"/>
        <v>0</v>
      </c>
      <c r="H39" s="30">
        <f t="shared" si="5"/>
        <v>0</v>
      </c>
      <c r="I39" s="30">
        <f t="shared" si="5"/>
        <v>0</v>
      </c>
      <c r="J39" s="30">
        <f t="shared" si="5"/>
        <v>0</v>
      </c>
      <c r="K39" s="30">
        <f t="shared" si="5"/>
        <v>0</v>
      </c>
      <c r="L39" s="30">
        <f t="shared" si="5"/>
        <v>0</v>
      </c>
      <c r="M39" s="30">
        <f t="shared" si="5"/>
        <v>0</v>
      </c>
      <c r="N39" s="30">
        <f t="shared" si="5"/>
        <v>0</v>
      </c>
      <c r="O39" s="30">
        <f t="shared" si="5"/>
        <v>0</v>
      </c>
      <c r="P39" s="30">
        <f t="shared" si="5"/>
        <v>0</v>
      </c>
      <c r="Q39" s="30">
        <f t="shared" si="5"/>
        <v>0</v>
      </c>
      <c r="R39" s="30">
        <f t="shared" si="5"/>
        <v>0</v>
      </c>
      <c r="S39" s="30">
        <f t="shared" si="5"/>
        <v>0</v>
      </c>
      <c r="T39" s="30">
        <f t="shared" si="5"/>
        <v>0</v>
      </c>
      <c r="U39" s="30">
        <f t="shared" si="5"/>
        <v>0</v>
      </c>
      <c r="V39" s="30">
        <f t="shared" si="5"/>
        <v>0</v>
      </c>
      <c r="W39" s="30">
        <f t="shared" si="5"/>
        <v>0</v>
      </c>
      <c r="X39" s="31">
        <f t="shared" si="5"/>
        <v>0</v>
      </c>
      <c r="Y39" s="1"/>
      <c r="Z39" s="1"/>
    </row>
    <row r="40" spans="1:26" ht="12.75">
      <c r="A40" s="1"/>
      <c r="B40" s="55"/>
      <c r="C40" s="1"/>
      <c r="D40" s="1"/>
      <c r="E40" s="3"/>
      <c r="F40" s="3"/>
      <c r="G40" s="3"/>
      <c r="H40" s="3"/>
      <c r="I40" s="3"/>
      <c r="J40" s="3"/>
      <c r="K40" s="3"/>
      <c r="L40" s="3"/>
      <c r="M40" s="3"/>
      <c r="N40" s="3"/>
      <c r="O40" s="3"/>
      <c r="P40" s="3"/>
      <c r="Q40" s="3"/>
      <c r="R40" s="3"/>
      <c r="S40" s="3"/>
      <c r="T40" s="3"/>
      <c r="U40" s="3"/>
      <c r="V40" s="3"/>
      <c r="W40" s="3"/>
      <c r="X40" s="3"/>
      <c r="Y40" s="1"/>
      <c r="Z40" s="1"/>
    </row>
    <row r="41" spans="1:26" ht="12.75">
      <c r="A41" s="1"/>
      <c r="B41" s="59" t="s">
        <v>3</v>
      </c>
      <c r="C41" s="1"/>
      <c r="D41" s="42">
        <f>SUM(D14,D17,D23,D28,D33,D36,D39)</f>
        <v>1</v>
      </c>
      <c r="E41" s="47">
        <f>E14+E17+E23+E28+E33+E36+E39</f>
        <v>0</v>
      </c>
      <c r="F41" s="43">
        <f>F14+F17+F23+F28+F33+F36+F39</f>
        <v>0</v>
      </c>
      <c r="G41" s="43">
        <f>G14+G17+G23+G28+G33+G36+G39</f>
        <v>0</v>
      </c>
      <c r="H41" s="43">
        <f>H14+H17+H23+H28+H33+H36+H39</f>
        <v>0</v>
      </c>
      <c r="I41" s="43">
        <f>I14+I17+I23+I28+I33+I36+I39</f>
        <v>0</v>
      </c>
      <c r="J41" s="43">
        <f>J14+J17+J23+J28+J33+J36+J39</f>
        <v>0</v>
      </c>
      <c r="K41" s="43">
        <f>K14+K17+K23+K28+K33+K36+K39</f>
        <v>0</v>
      </c>
      <c r="L41" s="43">
        <f>L14+L17+L23+L28+L33+L36+L39</f>
        <v>0</v>
      </c>
      <c r="M41" s="43">
        <f>M14+M17+M23+M28+M33+M36+M39</f>
        <v>0</v>
      </c>
      <c r="N41" s="43">
        <f>N14+N17+N23+N28+N33+N36+N39</f>
        <v>0</v>
      </c>
      <c r="O41" s="43">
        <f>O14+O17+O23+O28+O33+O36+O39</f>
        <v>0</v>
      </c>
      <c r="P41" s="43">
        <f>P14+P17+P23+P28+P33+P36+P39</f>
        <v>0</v>
      </c>
      <c r="Q41" s="43">
        <f>Q14+Q17+Q23+Q28+Q33+Q36+Q39</f>
        <v>0</v>
      </c>
      <c r="R41" s="43">
        <f>R14+R17+R23+R28+R33+R36+R39</f>
        <v>0</v>
      </c>
      <c r="S41" s="43">
        <f>S14+S17+S23+S28+S33+S36+S39</f>
        <v>0</v>
      </c>
      <c r="T41" s="43">
        <f>T14+T17+T23+T28+T33+T36+T39</f>
        <v>0</v>
      </c>
      <c r="U41" s="43">
        <f>U14+U17+U23+U28+U33+U36+U39</f>
        <v>0</v>
      </c>
      <c r="V41" s="43">
        <f>V14+V17+V23+V28+V33+V36+V39</f>
        <v>0</v>
      </c>
      <c r="W41" s="43">
        <f>W14+W17+W23+W28+W33+W36+W39</f>
        <v>0</v>
      </c>
      <c r="X41" s="44">
        <f>X14+X17+X23+X28+X33+X36+X39</f>
        <v>0</v>
      </c>
      <c r="Y41" s="1"/>
      <c r="Z41" s="1"/>
    </row>
    <row r="42" spans="1:26" ht="12.75">
      <c r="A42" s="1"/>
      <c r="B42" s="55"/>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55"/>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55"/>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55"/>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55"/>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55"/>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55"/>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55"/>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55"/>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55"/>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55"/>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55"/>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55"/>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55"/>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55"/>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55"/>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55"/>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55"/>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55"/>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55"/>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55"/>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55"/>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55"/>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55"/>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55"/>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55"/>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55"/>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55"/>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55"/>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55"/>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55"/>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55"/>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55"/>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55"/>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55"/>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55"/>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55"/>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55"/>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55"/>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55"/>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55"/>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55"/>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55"/>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55"/>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55"/>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55"/>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55"/>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55"/>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55"/>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55"/>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55"/>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55"/>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55"/>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55"/>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55"/>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55"/>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55"/>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55"/>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5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5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5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5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5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5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5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5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5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5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5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5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5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5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5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5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5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5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5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5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5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5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5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5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5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5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5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5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5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5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5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5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5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5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5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5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5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5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5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5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5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5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5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5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5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5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5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5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5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5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5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5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5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5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5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5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5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5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5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5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5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5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5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5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5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5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5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5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5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5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5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5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5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5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5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5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5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5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5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5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5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5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5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5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5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5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5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5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5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5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5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5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5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5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5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5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5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5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5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5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5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55"/>
      <c r="C201" s="1"/>
      <c r="D201" s="1"/>
      <c r="E201" s="1"/>
      <c r="F201" s="1"/>
      <c r="G201" s="1"/>
      <c r="H201" s="1"/>
      <c r="I201" s="1"/>
      <c r="J201" s="1"/>
      <c r="K201" s="1"/>
      <c r="L201" s="1"/>
      <c r="M201" s="1"/>
      <c r="N201" s="1"/>
      <c r="O201" s="1"/>
      <c r="P201" s="1"/>
      <c r="Q201" s="1"/>
      <c r="R201" s="1"/>
      <c r="S201" s="1"/>
      <c r="T201" s="1"/>
      <c r="U201" s="1"/>
      <c r="V201" s="1"/>
      <c r="W201" s="1"/>
      <c r="X201" s="1"/>
      <c r="Y201" s="1"/>
      <c r="Z201" s="1"/>
    </row>
  </sheetData>
  <sheetProtection password="CF05" sheet="1" objects="1" scenarios="1"/>
  <printOptions/>
  <pageMargins left="0.63" right="0.6" top="1" bottom="1" header="0.5" footer="0.5"/>
  <pageSetup horizontalDpi="300" verticalDpi="300" orientation="portrait" paperSize="9" scale="50" r:id="rId2"/>
  <headerFooter alignWithMargins="0">
    <oddHeader>&amp;L&amp;"01 Myriad Bedrijfsnaam,Regular"&amp;12@Grontmij</oddHeader>
  </headerFooter>
  <drawing r:id="rId1"/>
</worksheet>
</file>

<file path=xl/worksheets/sheet8.xml><?xml version="1.0" encoding="utf-8"?>
<worksheet xmlns="http://schemas.openxmlformats.org/spreadsheetml/2006/main" xmlns:r="http://schemas.openxmlformats.org/officeDocument/2006/relationships">
  <sheetPr codeName="Blad8"/>
  <dimension ref="A1:Z201"/>
  <sheetViews>
    <sheetView zoomScale="75" zoomScaleNormal="75" workbookViewId="0" topLeftCell="A1">
      <selection activeCell="A1" sqref="A1"/>
    </sheetView>
  </sheetViews>
  <sheetFormatPr defaultColWidth="9.140625" defaultRowHeight="12.75"/>
  <cols>
    <col min="1" max="1" width="4.00390625" style="0" customWidth="1"/>
    <col min="2" max="2" width="49.57421875" style="157" customWidth="1"/>
    <col min="3" max="3" width="13.8515625" style="0" customWidth="1"/>
    <col min="4" max="4" width="13.140625" style="0" customWidth="1"/>
    <col min="5" max="5" width="12.7109375" style="0" bestFit="1" customWidth="1"/>
    <col min="6" max="6" width="10.421875" style="0" bestFit="1" customWidth="1"/>
    <col min="7" max="8" width="11.00390625" style="0" customWidth="1"/>
    <col min="9" max="9" width="10.8515625" style="0" customWidth="1"/>
    <col min="10" max="11" width="10.421875" style="0" bestFit="1" customWidth="1"/>
    <col min="12" max="24" width="10.7109375" style="0" customWidth="1"/>
    <col min="25" max="25" width="4.421875" style="0" customWidth="1"/>
    <col min="27" max="16384" width="9.140625" style="1" customWidth="1"/>
  </cols>
  <sheetData>
    <row r="1" spans="1:26" ht="10.5" customHeight="1">
      <c r="A1" s="1"/>
      <c r="B1" s="55"/>
      <c r="C1" s="1"/>
      <c r="D1" s="1"/>
      <c r="E1" s="1"/>
      <c r="F1" s="1"/>
      <c r="G1" s="1"/>
      <c r="H1" s="1"/>
      <c r="I1" s="1"/>
      <c r="J1" s="1"/>
      <c r="K1" s="1"/>
      <c r="L1" s="1"/>
      <c r="M1" s="1"/>
      <c r="N1" s="1"/>
      <c r="O1" s="1"/>
      <c r="P1" s="1"/>
      <c r="Q1" s="1"/>
      <c r="R1" s="1"/>
      <c r="S1" s="1"/>
      <c r="T1" s="1"/>
      <c r="U1" s="1"/>
      <c r="V1" s="1"/>
      <c r="W1" s="1"/>
      <c r="X1" s="1"/>
      <c r="Y1" s="1"/>
      <c r="Z1" s="1"/>
    </row>
    <row r="2" spans="1:26" ht="27.75">
      <c r="A2" s="1"/>
      <c r="B2" s="62" t="s">
        <v>75</v>
      </c>
      <c r="C2" s="4"/>
      <c r="D2" s="4"/>
      <c r="E2" s="4"/>
      <c r="F2" s="4"/>
      <c r="G2" s="4"/>
      <c r="H2" s="4"/>
      <c r="I2" s="4"/>
      <c r="J2" s="12"/>
      <c r="K2" s="12"/>
      <c r="L2" s="4"/>
      <c r="M2" s="4"/>
      <c r="N2" s="4"/>
      <c r="O2" s="4"/>
      <c r="P2" s="4"/>
      <c r="Q2" s="4"/>
      <c r="R2" s="4"/>
      <c r="S2" s="4"/>
      <c r="T2" s="4"/>
      <c r="U2" s="4"/>
      <c r="V2" s="4"/>
      <c r="W2" s="4"/>
      <c r="X2" s="4"/>
      <c r="Y2" s="4"/>
      <c r="Z2" s="1"/>
    </row>
    <row r="3" spans="1:26" ht="12.75">
      <c r="A3" s="1"/>
      <c r="B3" s="55"/>
      <c r="C3" s="1"/>
      <c r="D3" s="1"/>
      <c r="E3" s="1"/>
      <c r="F3" s="1"/>
      <c r="G3" s="1"/>
      <c r="H3" s="1"/>
      <c r="I3" s="1"/>
      <c r="J3" s="1"/>
      <c r="K3" s="1"/>
      <c r="L3" s="1"/>
      <c r="M3" s="1"/>
      <c r="N3" s="1"/>
      <c r="O3" s="1"/>
      <c r="P3" s="1"/>
      <c r="Q3" s="1"/>
      <c r="R3" s="1"/>
      <c r="S3" s="1"/>
      <c r="T3" s="1"/>
      <c r="U3" s="1"/>
      <c r="V3" s="1"/>
      <c r="W3" s="1"/>
      <c r="X3" s="1"/>
      <c r="Y3" s="1"/>
      <c r="Z3" s="1"/>
    </row>
    <row r="4" spans="1:26" ht="12.75">
      <c r="A4" s="1"/>
      <c r="B4" s="55"/>
      <c r="C4" s="1"/>
      <c r="D4" s="1"/>
      <c r="E4" s="1"/>
      <c r="F4" s="1"/>
      <c r="G4" s="1"/>
      <c r="H4" s="4" t="s">
        <v>21</v>
      </c>
      <c r="I4" s="1"/>
      <c r="J4" s="1"/>
      <c r="K4" s="1"/>
      <c r="L4" s="1"/>
      <c r="M4" s="1"/>
      <c r="N4" s="1"/>
      <c r="O4" s="1"/>
      <c r="P4" s="1"/>
      <c r="Q4" s="1"/>
      <c r="R4" s="1"/>
      <c r="S4" s="1"/>
      <c r="T4" s="1"/>
      <c r="U4" s="1"/>
      <c r="V4" s="1"/>
      <c r="W4" s="1"/>
      <c r="X4" s="1"/>
      <c r="Y4" s="1"/>
      <c r="Z4" s="1"/>
    </row>
    <row r="5" spans="1:26" ht="12.75">
      <c r="A5" s="1"/>
      <c r="B5" s="56" t="s">
        <v>0</v>
      </c>
      <c r="C5" s="5" t="s">
        <v>1</v>
      </c>
      <c r="D5" s="1"/>
      <c r="E5" s="5">
        <v>1</v>
      </c>
      <c r="F5" s="5">
        <v>2</v>
      </c>
      <c r="G5" s="5">
        <v>3</v>
      </c>
      <c r="H5" s="5">
        <v>4</v>
      </c>
      <c r="I5" s="5">
        <v>5</v>
      </c>
      <c r="J5" s="5">
        <v>6</v>
      </c>
      <c r="K5" s="5">
        <v>7</v>
      </c>
      <c r="L5" s="5">
        <v>8</v>
      </c>
      <c r="M5" s="5">
        <v>9</v>
      </c>
      <c r="N5" s="5">
        <v>10</v>
      </c>
      <c r="O5" s="5">
        <v>11</v>
      </c>
      <c r="P5" s="5">
        <v>12</v>
      </c>
      <c r="Q5" s="5">
        <v>13</v>
      </c>
      <c r="R5" s="5">
        <v>14</v>
      </c>
      <c r="S5" s="5">
        <v>15</v>
      </c>
      <c r="T5" s="5">
        <v>16</v>
      </c>
      <c r="U5" s="5">
        <v>17</v>
      </c>
      <c r="V5" s="5">
        <v>18</v>
      </c>
      <c r="W5" s="5">
        <v>19</v>
      </c>
      <c r="X5" s="5">
        <v>20</v>
      </c>
      <c r="Y5" s="1"/>
      <c r="Z5" s="1"/>
    </row>
    <row r="6" spans="1:26" ht="15">
      <c r="A6" s="1"/>
      <c r="B6" s="55"/>
      <c r="C6" s="3"/>
      <c r="D6" s="3"/>
      <c r="E6" s="178" t="str">
        <f>IF(Invulblad!I$19=0," ",Invulblad!I$19)</f>
        <v> </v>
      </c>
      <c r="F6" s="178" t="str">
        <f>IF(Invulblad!J$19=0," ",Invulblad!J$19)</f>
        <v> </v>
      </c>
      <c r="G6" s="178" t="str">
        <f>IF(Invulblad!K$19=0," ",Invulblad!K$19)</f>
        <v> </v>
      </c>
      <c r="H6" s="178" t="str">
        <f>IF(Invulblad!L$19=0," ",Invulblad!L$19)</f>
        <v> </v>
      </c>
      <c r="I6" s="178" t="str">
        <f>IF(Invulblad!M$19=0," ",Invulblad!M$19)</f>
        <v> </v>
      </c>
      <c r="J6" s="178" t="str">
        <f>IF(Invulblad!N$19=0," ",Invulblad!N$19)</f>
        <v> </v>
      </c>
      <c r="K6" s="178" t="str">
        <f>IF(Invulblad!O$19=0," ",Invulblad!O$19)</f>
        <v> </v>
      </c>
      <c r="L6" s="178" t="str">
        <f>IF(Invulblad!P$19=0," ",Invulblad!P$19)</f>
        <v> </v>
      </c>
      <c r="M6" s="178" t="str">
        <f>IF(Invulblad!Q$19=0," ",Invulblad!Q$19)</f>
        <v> </v>
      </c>
      <c r="N6" s="178" t="str">
        <f>IF(Invulblad!R$19=0," ",Invulblad!R$19)</f>
        <v> </v>
      </c>
      <c r="O6" s="178" t="str">
        <f>IF(Invulblad!S$19=0," ",Invulblad!S$19)</f>
        <v> </v>
      </c>
      <c r="P6" s="178" t="str">
        <f>IF(Invulblad!T$19=0," ",Invulblad!T$19)</f>
        <v> </v>
      </c>
      <c r="Q6" s="178" t="str">
        <f>IF(Invulblad!U$19=0," ",Invulblad!U$19)</f>
        <v> </v>
      </c>
      <c r="R6" s="178" t="str">
        <f>IF(Invulblad!V$19=0," ",Invulblad!V$19)</f>
        <v> </v>
      </c>
      <c r="S6" s="178" t="str">
        <f>IF(Invulblad!W$19=0," ",Invulblad!W$19)</f>
        <v> </v>
      </c>
      <c r="T6" s="178" t="str">
        <f>IF(Invulblad!X$19=0," ",Invulblad!X$19)</f>
        <v> </v>
      </c>
      <c r="U6" s="178" t="str">
        <f>IF(Invulblad!Y$19=0," ",Invulblad!Y$19)</f>
        <v> </v>
      </c>
      <c r="V6" s="178" t="str">
        <f>IF(Invulblad!Z$19=0," ",Invulblad!Z$19)</f>
        <v> </v>
      </c>
      <c r="W6" s="178" t="str">
        <f>IF(Invulblad!AA$19=0," ",Invulblad!AA$19)</f>
        <v> </v>
      </c>
      <c r="X6" s="178" t="str">
        <f>IF(Invulblad!AB$19=0," ",Invulblad!AB$19)</f>
        <v> </v>
      </c>
      <c r="Y6" s="1"/>
      <c r="Z6" s="1"/>
    </row>
    <row r="7" spans="1:26" ht="15">
      <c r="A7" s="7" t="s">
        <v>32</v>
      </c>
      <c r="B7" s="60" t="s">
        <v>4</v>
      </c>
      <c r="C7" s="3"/>
      <c r="D7" s="3"/>
      <c r="E7" s="1"/>
      <c r="F7" s="1"/>
      <c r="G7" s="1"/>
      <c r="H7" s="1"/>
      <c r="I7" s="1"/>
      <c r="J7" s="1"/>
      <c r="K7" s="6"/>
      <c r="L7" s="1"/>
      <c r="M7" s="1"/>
      <c r="N7" s="1"/>
      <c r="O7" s="1"/>
      <c r="P7" s="1"/>
      <c r="Q7" s="1"/>
      <c r="R7" s="1"/>
      <c r="S7" s="1"/>
      <c r="T7" s="1"/>
      <c r="U7" s="1"/>
      <c r="V7" s="1"/>
      <c r="W7" s="1"/>
      <c r="X7" s="1"/>
      <c r="Y7" s="1"/>
      <c r="Z7" s="1"/>
    </row>
    <row r="8" spans="1:26" ht="12.75">
      <c r="A8" s="28" t="s">
        <v>10</v>
      </c>
      <c r="B8" s="55" t="str">
        <f>Invulblad!C22</f>
        <v>aanwezigheid slecht doorlatende ondergrond</v>
      </c>
      <c r="C8" s="45">
        <f>'gewichten criteria'!G11</f>
        <v>0.15</v>
      </c>
      <c r="D8" s="73"/>
      <c r="E8" s="20">
        <f>$C8*Invulblad!I22</f>
        <v>0</v>
      </c>
      <c r="F8" s="20">
        <f>$C8*Invulblad!J22</f>
        <v>0</v>
      </c>
      <c r="G8" s="20">
        <f>$C8*Invulblad!K22</f>
        <v>0</v>
      </c>
      <c r="H8" s="20">
        <f>$C8*Invulblad!L22</f>
        <v>0</v>
      </c>
      <c r="I8" s="20">
        <f>$C8*Invulblad!M22</f>
        <v>0</v>
      </c>
      <c r="J8" s="20">
        <f>$C8*Invulblad!N22</f>
        <v>0</v>
      </c>
      <c r="K8" s="20">
        <f>$C8*Invulblad!O22</f>
        <v>0</v>
      </c>
      <c r="L8" s="20">
        <f>$C8*Invulblad!P22</f>
        <v>0</v>
      </c>
      <c r="M8" s="20">
        <f>$C8*Invulblad!Q22</f>
        <v>0</v>
      </c>
      <c r="N8" s="20">
        <f>$C8*Invulblad!R22</f>
        <v>0</v>
      </c>
      <c r="O8" s="20">
        <f>$C8*Invulblad!S22</f>
        <v>0</v>
      </c>
      <c r="P8" s="20">
        <f>$C8*Invulblad!T22</f>
        <v>0</v>
      </c>
      <c r="Q8" s="20">
        <f>$C8*Invulblad!U22</f>
        <v>0</v>
      </c>
      <c r="R8" s="20">
        <f>$C8*Invulblad!V22</f>
        <v>0</v>
      </c>
      <c r="S8" s="20">
        <f>$C8*Invulblad!W22</f>
        <v>0</v>
      </c>
      <c r="T8" s="20">
        <f>$C8*Invulblad!X22</f>
        <v>0</v>
      </c>
      <c r="U8" s="20">
        <f>$C8*Invulblad!Y22</f>
        <v>0</v>
      </c>
      <c r="V8" s="20">
        <f>$C8*Invulblad!Z22</f>
        <v>0</v>
      </c>
      <c r="W8" s="20">
        <f>$C8*Invulblad!AA22</f>
        <v>0</v>
      </c>
      <c r="X8" s="21">
        <f>$C8*Invulblad!AB22</f>
        <v>0</v>
      </c>
      <c r="Y8" s="1"/>
      <c r="Z8" s="1"/>
    </row>
    <row r="9" spans="1:26" ht="12.75">
      <c r="A9" s="28" t="s">
        <v>11</v>
      </c>
      <c r="B9" s="55" t="str">
        <f>Invulblad!C23</f>
        <v>inzijging of kwel</v>
      </c>
      <c r="C9" s="52">
        <f>'gewichten criteria'!G12</f>
        <v>0.2</v>
      </c>
      <c r="D9" s="74"/>
      <c r="E9" s="23">
        <f>$C9*Invulblad!I23</f>
        <v>0</v>
      </c>
      <c r="F9" s="23">
        <f>$C9*Invulblad!J23</f>
        <v>0</v>
      </c>
      <c r="G9" s="23">
        <f>$C9*Invulblad!K23</f>
        <v>0</v>
      </c>
      <c r="H9" s="23">
        <f>$C9*Invulblad!L23</f>
        <v>0</v>
      </c>
      <c r="I9" s="23">
        <f>$C9*Invulblad!M23</f>
        <v>0</v>
      </c>
      <c r="J9" s="23">
        <f>$C9*Invulblad!N23</f>
        <v>0</v>
      </c>
      <c r="K9" s="23">
        <f>$C9*Invulblad!O23</f>
        <v>0</v>
      </c>
      <c r="L9" s="23">
        <f>$C9*Invulblad!P23</f>
        <v>0</v>
      </c>
      <c r="M9" s="23">
        <f>$C9*Invulblad!Q23</f>
        <v>0</v>
      </c>
      <c r="N9" s="23">
        <f>$C9*Invulblad!R23</f>
        <v>0</v>
      </c>
      <c r="O9" s="23">
        <f>$C9*Invulblad!S23</f>
        <v>0</v>
      </c>
      <c r="P9" s="23">
        <f>$C9*Invulblad!T23</f>
        <v>0</v>
      </c>
      <c r="Q9" s="23">
        <f>$C9*Invulblad!U23</f>
        <v>0</v>
      </c>
      <c r="R9" s="23">
        <f>$C9*Invulblad!V23</f>
        <v>0</v>
      </c>
      <c r="S9" s="23">
        <f>$C9*Invulblad!W23</f>
        <v>0</v>
      </c>
      <c r="T9" s="23">
        <f>$C9*Invulblad!X23</f>
        <v>0</v>
      </c>
      <c r="U9" s="23">
        <f>$C9*Invulblad!Y23</f>
        <v>0</v>
      </c>
      <c r="V9" s="23">
        <f>$C9*Invulblad!Z23</f>
        <v>0</v>
      </c>
      <c r="W9" s="23">
        <f>$C9*Invulblad!AA23</f>
        <v>0</v>
      </c>
      <c r="X9" s="24">
        <f>$C9*Invulblad!AB23</f>
        <v>0</v>
      </c>
      <c r="Y9" s="1"/>
      <c r="Z9" s="1"/>
    </row>
    <row r="10" spans="1:26" ht="12.75">
      <c r="A10" s="29" t="s">
        <v>7</v>
      </c>
      <c r="B10" s="55" t="str">
        <f>Invulblad!C24</f>
        <v>dikte stortpakket</v>
      </c>
      <c r="C10" s="52">
        <f>'gewichten criteria'!G13</f>
        <v>0.2</v>
      </c>
      <c r="D10" s="74"/>
      <c r="E10" s="23">
        <f>$C10*Invulblad!I24</f>
        <v>0</v>
      </c>
      <c r="F10" s="23">
        <f>$C10*Invulblad!J24</f>
        <v>0</v>
      </c>
      <c r="G10" s="23">
        <f>$C10*Invulblad!K24</f>
        <v>0</v>
      </c>
      <c r="H10" s="23">
        <f>$C10*Invulblad!L24</f>
        <v>0</v>
      </c>
      <c r="I10" s="23">
        <f>$C10*Invulblad!M24</f>
        <v>0</v>
      </c>
      <c r="J10" s="23">
        <f>$C10*Invulblad!N24</f>
        <v>0</v>
      </c>
      <c r="K10" s="23">
        <f>$C10*Invulblad!O24</f>
        <v>0</v>
      </c>
      <c r="L10" s="23">
        <f>$C10*Invulblad!P24</f>
        <v>0</v>
      </c>
      <c r="M10" s="23">
        <f>$C10*Invulblad!Q24</f>
        <v>0</v>
      </c>
      <c r="N10" s="23">
        <f>$C10*Invulblad!R24</f>
        <v>0</v>
      </c>
      <c r="O10" s="23">
        <f>$C10*Invulblad!S24</f>
        <v>0</v>
      </c>
      <c r="P10" s="23">
        <f>$C10*Invulblad!T24</f>
        <v>0</v>
      </c>
      <c r="Q10" s="23">
        <f>$C10*Invulblad!U24</f>
        <v>0</v>
      </c>
      <c r="R10" s="23">
        <f>$C10*Invulblad!V24</f>
        <v>0</v>
      </c>
      <c r="S10" s="23">
        <f>$C10*Invulblad!W24</f>
        <v>0</v>
      </c>
      <c r="T10" s="23">
        <f>$C10*Invulblad!X24</f>
        <v>0</v>
      </c>
      <c r="U10" s="23">
        <f>$C10*Invulblad!Y24</f>
        <v>0</v>
      </c>
      <c r="V10" s="23">
        <f>$C10*Invulblad!Z24</f>
        <v>0</v>
      </c>
      <c r="W10" s="23">
        <f>$C10*Invulblad!AA24</f>
        <v>0</v>
      </c>
      <c r="X10" s="24">
        <f>$C10*Invulblad!AB24</f>
        <v>0</v>
      </c>
      <c r="Y10" s="1"/>
      <c r="Z10" s="1"/>
    </row>
    <row r="11" spans="1:26" ht="12.75">
      <c r="A11" s="28" t="s">
        <v>6</v>
      </c>
      <c r="B11" s="55" t="str">
        <f>Invulblad!C25</f>
        <v>(kritieke) contactoppervlakte</v>
      </c>
      <c r="C11" s="52">
        <f>'gewichten criteria'!G14</f>
        <v>0.1</v>
      </c>
      <c r="D11" s="74"/>
      <c r="E11" s="23">
        <f>$C11*Invulblad!I25</f>
        <v>0</v>
      </c>
      <c r="F11" s="23">
        <f>$C11*Invulblad!J25</f>
        <v>0</v>
      </c>
      <c r="G11" s="23">
        <f>$C11*Invulblad!K25</f>
        <v>0</v>
      </c>
      <c r="H11" s="23">
        <f>$C11*Invulblad!L25</f>
        <v>0</v>
      </c>
      <c r="I11" s="23">
        <f>$C11*Invulblad!M25</f>
        <v>0</v>
      </c>
      <c r="J11" s="23">
        <f>$C11*Invulblad!N25</f>
        <v>0</v>
      </c>
      <c r="K11" s="23">
        <f>$C11*Invulblad!O25</f>
        <v>0</v>
      </c>
      <c r="L11" s="23">
        <f>$C11*Invulblad!P25</f>
        <v>0</v>
      </c>
      <c r="M11" s="23">
        <f>$C11*Invulblad!Q25</f>
        <v>0</v>
      </c>
      <c r="N11" s="23">
        <f>$C11*Invulblad!R25</f>
        <v>0</v>
      </c>
      <c r="O11" s="23">
        <f>$C11*Invulblad!S25</f>
        <v>0</v>
      </c>
      <c r="P11" s="23">
        <f>$C11*Invulblad!T25</f>
        <v>0</v>
      </c>
      <c r="Q11" s="23">
        <f>$C11*Invulblad!U25</f>
        <v>0</v>
      </c>
      <c r="R11" s="23">
        <f>$C11*Invulblad!V25</f>
        <v>0</v>
      </c>
      <c r="S11" s="23">
        <f>$C11*Invulblad!W25</f>
        <v>0</v>
      </c>
      <c r="T11" s="23">
        <f>$C11*Invulblad!X25</f>
        <v>0</v>
      </c>
      <c r="U11" s="23">
        <f>$C11*Invulblad!Y25</f>
        <v>0</v>
      </c>
      <c r="V11" s="23">
        <f>$C11*Invulblad!Z25</f>
        <v>0</v>
      </c>
      <c r="W11" s="23">
        <f>$C11*Invulblad!AA25</f>
        <v>0</v>
      </c>
      <c r="X11" s="24">
        <f>$C11*Invulblad!AB25</f>
        <v>0</v>
      </c>
      <c r="Y11" s="1"/>
      <c r="Z11" s="1"/>
    </row>
    <row r="12" spans="1:26" ht="12.75">
      <c r="A12" s="28" t="s">
        <v>5</v>
      </c>
      <c r="B12" s="55" t="str">
        <f>Invulblad!C26</f>
        <v>grondwatersnelheid in watervoerend pakket</v>
      </c>
      <c r="C12" s="52">
        <f>'gewichten criteria'!G15</f>
        <v>0.15</v>
      </c>
      <c r="D12" s="74"/>
      <c r="E12" s="23">
        <f>$C12*Invulblad!I26</f>
        <v>0</v>
      </c>
      <c r="F12" s="23">
        <f>$C12*Invulblad!J26</f>
        <v>0</v>
      </c>
      <c r="G12" s="23">
        <f>$C12*Invulblad!K26</f>
        <v>0</v>
      </c>
      <c r="H12" s="23">
        <f>$C12*Invulblad!L26</f>
        <v>0</v>
      </c>
      <c r="I12" s="23">
        <f>$C12*Invulblad!M26</f>
        <v>0</v>
      </c>
      <c r="J12" s="23">
        <f>$C12*Invulblad!N26</f>
        <v>0</v>
      </c>
      <c r="K12" s="23">
        <f>$C12*Invulblad!O26</f>
        <v>0</v>
      </c>
      <c r="L12" s="23">
        <f>$C12*Invulblad!P26</f>
        <v>0</v>
      </c>
      <c r="M12" s="23">
        <f>$C12*Invulblad!Q26</f>
        <v>0</v>
      </c>
      <c r="N12" s="23">
        <f>$C12*Invulblad!R26</f>
        <v>0</v>
      </c>
      <c r="O12" s="23">
        <f>$C12*Invulblad!S26</f>
        <v>0</v>
      </c>
      <c r="P12" s="23">
        <f>$C12*Invulblad!T26</f>
        <v>0</v>
      </c>
      <c r="Q12" s="23">
        <f>$C12*Invulblad!U26</f>
        <v>0</v>
      </c>
      <c r="R12" s="23">
        <f>$C12*Invulblad!V26</f>
        <v>0</v>
      </c>
      <c r="S12" s="23">
        <f>$C12*Invulblad!W26</f>
        <v>0</v>
      </c>
      <c r="T12" s="23">
        <f>$C12*Invulblad!X26</f>
        <v>0</v>
      </c>
      <c r="U12" s="23">
        <f>$C12*Invulblad!Y26</f>
        <v>0</v>
      </c>
      <c r="V12" s="23">
        <f>$C12*Invulblad!Z26</f>
        <v>0</v>
      </c>
      <c r="W12" s="23">
        <f>$C12*Invulblad!AA26</f>
        <v>0</v>
      </c>
      <c r="X12" s="24">
        <f>$C12*Invulblad!AB26</f>
        <v>0</v>
      </c>
      <c r="Y12" s="1"/>
      <c r="Z12" s="1"/>
    </row>
    <row r="13" spans="1:26" ht="12.75">
      <c r="A13" s="28" t="s">
        <v>45</v>
      </c>
      <c r="B13" s="55" t="str">
        <f>Invulblad!C27</f>
        <v>bescherming kwetsbare gebieden</v>
      </c>
      <c r="C13" s="46">
        <f>'gewichten criteria'!G16</f>
        <v>0.2</v>
      </c>
      <c r="D13" s="75"/>
      <c r="E13" s="26">
        <f>$C13*Invulblad!I27</f>
        <v>0</v>
      </c>
      <c r="F13" s="26">
        <f>$C13*Invulblad!J27</f>
        <v>0</v>
      </c>
      <c r="G13" s="26">
        <f>$C13*Invulblad!K27</f>
        <v>0</v>
      </c>
      <c r="H13" s="26">
        <f>$C13*Invulblad!L27</f>
        <v>0</v>
      </c>
      <c r="I13" s="26">
        <f>$C13*Invulblad!M27</f>
        <v>0</v>
      </c>
      <c r="J13" s="26">
        <f>$C13*Invulblad!N27</f>
        <v>0</v>
      </c>
      <c r="K13" s="26">
        <f>$C13*Invulblad!O27</f>
        <v>0</v>
      </c>
      <c r="L13" s="26">
        <f>$C13*Invulblad!P27</f>
        <v>0</v>
      </c>
      <c r="M13" s="26">
        <f>$C13*Invulblad!Q27</f>
        <v>0</v>
      </c>
      <c r="N13" s="26">
        <f>$C13*Invulblad!R27</f>
        <v>0</v>
      </c>
      <c r="O13" s="26">
        <f>$C13*Invulblad!S27</f>
        <v>0</v>
      </c>
      <c r="P13" s="26">
        <f>$C13*Invulblad!T27</f>
        <v>0</v>
      </c>
      <c r="Q13" s="26">
        <f>$C13*Invulblad!U27</f>
        <v>0</v>
      </c>
      <c r="R13" s="26">
        <f>$C13*Invulblad!V27</f>
        <v>0</v>
      </c>
      <c r="S13" s="26">
        <f>$C13*Invulblad!W27</f>
        <v>0</v>
      </c>
      <c r="T13" s="26">
        <f>$C13*Invulblad!X27</f>
        <v>0</v>
      </c>
      <c r="U13" s="26">
        <f>$C13*Invulblad!Y27</f>
        <v>0</v>
      </c>
      <c r="V13" s="26">
        <f>$C13*Invulblad!Z27</f>
        <v>0</v>
      </c>
      <c r="W13" s="26">
        <f>$C13*Invulblad!AA27</f>
        <v>0</v>
      </c>
      <c r="X13" s="27">
        <f>$C13*Invulblad!AB27</f>
        <v>0</v>
      </c>
      <c r="Y13" s="1"/>
      <c r="Z13" s="1"/>
    </row>
    <row r="14" spans="1:26" ht="12.75">
      <c r="A14" s="1"/>
      <c r="B14" s="59" t="s">
        <v>2</v>
      </c>
      <c r="C14" s="11" t="str">
        <f>IF(SUM(C8:C13)=1,"juist","onjuist")</f>
        <v>juist</v>
      </c>
      <c r="D14" s="72">
        <f>Invulblad!S8</f>
        <v>0.1</v>
      </c>
      <c r="E14" s="70">
        <f aca="true" t="shared" si="0" ref="E14:X14">$D14*SUM(E8:E13)</f>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c r="P14" s="70">
        <f t="shared" si="0"/>
        <v>0</v>
      </c>
      <c r="Q14" s="70">
        <f t="shared" si="0"/>
        <v>0</v>
      </c>
      <c r="R14" s="70">
        <f t="shared" si="0"/>
        <v>0</v>
      </c>
      <c r="S14" s="70">
        <f t="shared" si="0"/>
        <v>0</v>
      </c>
      <c r="T14" s="70">
        <f t="shared" si="0"/>
        <v>0</v>
      </c>
      <c r="U14" s="70">
        <f t="shared" si="0"/>
        <v>0</v>
      </c>
      <c r="V14" s="70">
        <f t="shared" si="0"/>
        <v>0</v>
      </c>
      <c r="W14" s="70">
        <f t="shared" si="0"/>
        <v>0</v>
      </c>
      <c r="X14" s="71">
        <f t="shared" si="0"/>
        <v>0</v>
      </c>
      <c r="Y14" s="1"/>
      <c r="Z14" s="1"/>
    </row>
    <row r="15" spans="1:26" ht="15">
      <c r="A15" s="7" t="s">
        <v>33</v>
      </c>
      <c r="B15" s="60" t="s">
        <v>12</v>
      </c>
      <c r="C15" s="3"/>
      <c r="D15" s="3"/>
      <c r="E15" s="3"/>
      <c r="F15" s="3"/>
      <c r="G15" s="3"/>
      <c r="H15" s="3"/>
      <c r="I15" s="3"/>
      <c r="J15" s="3"/>
      <c r="K15" s="8"/>
      <c r="L15" s="67"/>
      <c r="M15" s="67"/>
      <c r="N15" s="3"/>
      <c r="O15" s="3"/>
      <c r="P15" s="3"/>
      <c r="Q15" s="3"/>
      <c r="R15" s="3"/>
      <c r="S15" s="3"/>
      <c r="T15" s="3"/>
      <c r="U15" s="3"/>
      <c r="V15" s="3"/>
      <c r="W15" s="3"/>
      <c r="X15" s="3"/>
      <c r="Y15" s="1"/>
      <c r="Z15" s="1"/>
    </row>
    <row r="16" spans="1:26" ht="12.75">
      <c r="A16" s="28" t="s">
        <v>10</v>
      </c>
      <c r="B16" s="55" t="str">
        <f>Invulblad!C30</f>
        <v>verspreiding naar oppervlaktewater tijdens berging</v>
      </c>
      <c r="C16" s="199">
        <f>'gewichten criteria'!G19</f>
        <v>1</v>
      </c>
      <c r="D16" s="45"/>
      <c r="E16" s="20">
        <f>$C16*Invulblad!I30</f>
        <v>0</v>
      </c>
      <c r="F16" s="20">
        <f>$C16*Invulblad!J30</f>
        <v>0</v>
      </c>
      <c r="G16" s="20">
        <f>$C16*Invulblad!K30</f>
        <v>0</v>
      </c>
      <c r="H16" s="20">
        <f>$C16*Invulblad!L30</f>
        <v>0</v>
      </c>
      <c r="I16" s="20">
        <f>$C16*Invulblad!M30</f>
        <v>0</v>
      </c>
      <c r="J16" s="20">
        <f>$C16*Invulblad!N30</f>
        <v>0</v>
      </c>
      <c r="K16" s="20">
        <f>$C16*Invulblad!O30</f>
        <v>0</v>
      </c>
      <c r="L16" s="23">
        <f>$C16*Invulblad!P30</f>
        <v>0</v>
      </c>
      <c r="M16" s="23">
        <f>$C16*Invulblad!Q30</f>
        <v>0</v>
      </c>
      <c r="N16" s="20">
        <f>$C16*Invulblad!R30</f>
        <v>0</v>
      </c>
      <c r="O16" s="20">
        <f>$C16*Invulblad!S30</f>
        <v>0</v>
      </c>
      <c r="P16" s="20">
        <f>$C16*Invulblad!T30</f>
        <v>0</v>
      </c>
      <c r="Q16" s="20">
        <f>$C16*Invulblad!U30</f>
        <v>0</v>
      </c>
      <c r="R16" s="20">
        <f>$C16*Invulblad!V30</f>
        <v>0</v>
      </c>
      <c r="S16" s="20">
        <f>$C16*Invulblad!W30</f>
        <v>0</v>
      </c>
      <c r="T16" s="20">
        <f>$C16*Invulblad!X30</f>
        <v>0</v>
      </c>
      <c r="U16" s="20">
        <f>$C16*Invulblad!Y30</f>
        <v>0</v>
      </c>
      <c r="V16" s="20">
        <f>$C16*Invulblad!Z30</f>
        <v>0</v>
      </c>
      <c r="W16" s="20">
        <f>$C16*Invulblad!AA30</f>
        <v>0</v>
      </c>
      <c r="X16" s="21">
        <f>$C16*Invulblad!AB30</f>
        <v>0</v>
      </c>
      <c r="Y16" s="1"/>
      <c r="Z16" s="1"/>
    </row>
    <row r="17" spans="1:26" ht="12.75">
      <c r="A17" s="1"/>
      <c r="B17" s="59" t="s">
        <v>2</v>
      </c>
      <c r="C17" s="11" t="str">
        <f>IF(SUM(C16:C16)=1,"juist","onjuist")</f>
        <v>juist</v>
      </c>
      <c r="D17" s="32">
        <f>Invulblad!S9</f>
        <v>0.05</v>
      </c>
      <c r="E17" s="36">
        <f>$D17*SUM(E16:E16)</f>
        <v>0</v>
      </c>
      <c r="F17" s="30">
        <f>$D17*SUM(F16:F16)</f>
        <v>0</v>
      </c>
      <c r="G17" s="30">
        <f>$D17*SUM(G16:G16)</f>
        <v>0</v>
      </c>
      <c r="H17" s="30">
        <f>$D17*SUM(H16:H16)</f>
        <v>0</v>
      </c>
      <c r="I17" s="30">
        <f>$D17*SUM(I16:I16)</f>
        <v>0</v>
      </c>
      <c r="J17" s="30">
        <f>$D17*SUM(J16:J16)</f>
        <v>0</v>
      </c>
      <c r="K17" s="30">
        <f>$D17*SUM(K16:K16)</f>
        <v>0</v>
      </c>
      <c r="L17" s="30">
        <f>$D17*SUM(L16:L16)</f>
        <v>0</v>
      </c>
      <c r="M17" s="30">
        <f>$D17*SUM(M16:M16)</f>
        <v>0</v>
      </c>
      <c r="N17" s="30">
        <f>$D17*SUM(N16:N16)</f>
        <v>0</v>
      </c>
      <c r="O17" s="30">
        <f>$D17*SUM(O16:O16)</f>
        <v>0</v>
      </c>
      <c r="P17" s="30">
        <f>$D17*SUM(P16:P16)</f>
        <v>0</v>
      </c>
      <c r="Q17" s="30">
        <f>$D17*SUM(Q16:Q16)</f>
        <v>0</v>
      </c>
      <c r="R17" s="30">
        <f>$D17*SUM(R16:R16)</f>
        <v>0</v>
      </c>
      <c r="S17" s="30">
        <f>$D17*SUM(S16:S16)</f>
        <v>0</v>
      </c>
      <c r="T17" s="30">
        <f>$D17*SUM(T16:T16)</f>
        <v>0</v>
      </c>
      <c r="U17" s="30">
        <f>$D17*SUM(U16:U16)</f>
        <v>0</v>
      </c>
      <c r="V17" s="30">
        <f>$D17*SUM(V16:V16)</f>
        <v>0</v>
      </c>
      <c r="W17" s="30">
        <f>$D17*SUM(W16:W16)</f>
        <v>0</v>
      </c>
      <c r="X17" s="31">
        <f>$D17*SUM(X16:X16)</f>
        <v>0</v>
      </c>
      <c r="Y17" s="1"/>
      <c r="Z17" s="1"/>
    </row>
    <row r="18" spans="1:26" ht="15">
      <c r="A18" s="7" t="s">
        <v>34</v>
      </c>
      <c r="B18" s="60" t="s">
        <v>17</v>
      </c>
      <c r="C18" s="3"/>
      <c r="D18" s="3"/>
      <c r="E18" s="3"/>
      <c r="F18" s="3"/>
      <c r="G18" s="3"/>
      <c r="H18" s="3"/>
      <c r="I18" s="3"/>
      <c r="J18" s="3"/>
      <c r="K18" s="3"/>
      <c r="L18" s="67"/>
      <c r="M18" s="67"/>
      <c r="N18" s="3"/>
      <c r="O18" s="3"/>
      <c r="P18" s="3"/>
      <c r="Q18" s="3"/>
      <c r="R18" s="3"/>
      <c r="S18" s="3"/>
      <c r="T18" s="3"/>
      <c r="U18" s="3"/>
      <c r="V18" s="3"/>
      <c r="W18" s="3"/>
      <c r="X18" s="3"/>
      <c r="Y18" s="1"/>
      <c r="Z18" s="1"/>
    </row>
    <row r="19" spans="1:26" ht="12.75">
      <c r="A19" s="28" t="s">
        <v>10</v>
      </c>
      <c r="B19" s="55" t="str">
        <f>Invulblad!C34</f>
        <v>Verstoring van flora en fauna</v>
      </c>
      <c r="C19" s="45">
        <f>'gewichten criteria'!G23</f>
        <v>0.4</v>
      </c>
      <c r="D19" s="45"/>
      <c r="E19" s="19">
        <f>$C19*Invulblad!I34</f>
        <v>0</v>
      </c>
      <c r="F19" s="20">
        <f>$C19*Invulblad!J34</f>
        <v>0</v>
      </c>
      <c r="G19" s="20">
        <f>$C19*Invulblad!K34</f>
        <v>0</v>
      </c>
      <c r="H19" s="20">
        <f>$C19*Invulblad!L34</f>
        <v>0</v>
      </c>
      <c r="I19" s="20">
        <f>$C19*Invulblad!M34</f>
        <v>0</v>
      </c>
      <c r="J19" s="20">
        <f>$C19*Invulblad!N34</f>
        <v>0</v>
      </c>
      <c r="K19" s="20">
        <f>$C19*Invulblad!O34</f>
        <v>0</v>
      </c>
      <c r="L19" s="23">
        <f>$C19*Invulblad!P34</f>
        <v>0</v>
      </c>
      <c r="M19" s="23">
        <f>$C19*Invulblad!Q34</f>
        <v>0</v>
      </c>
      <c r="N19" s="20">
        <f>$C19*Invulblad!R34</f>
        <v>0</v>
      </c>
      <c r="O19" s="20">
        <f>$C19*Invulblad!S34</f>
        <v>0</v>
      </c>
      <c r="P19" s="20">
        <f>$C19*Invulblad!T34</f>
        <v>0</v>
      </c>
      <c r="Q19" s="20">
        <f>$C19*Invulblad!U34</f>
        <v>0</v>
      </c>
      <c r="R19" s="20">
        <f>$C19*Invulblad!V34</f>
        <v>0</v>
      </c>
      <c r="S19" s="20">
        <f>$C19*Invulblad!W34</f>
        <v>0</v>
      </c>
      <c r="T19" s="20">
        <f>$C19*Invulblad!X34</f>
        <v>0</v>
      </c>
      <c r="U19" s="20">
        <f>$C19*Invulblad!Y34</f>
        <v>0</v>
      </c>
      <c r="V19" s="20">
        <f>$C19*Invulblad!Z34</f>
        <v>0</v>
      </c>
      <c r="W19" s="20">
        <f>$C19*Invulblad!AA34</f>
        <v>0</v>
      </c>
      <c r="X19" s="21">
        <f>$C19*Invulblad!AB34</f>
        <v>0</v>
      </c>
      <c r="Y19" s="1"/>
      <c r="Z19" s="1"/>
    </row>
    <row r="20" spans="1:26" ht="12.75">
      <c r="A20" s="28" t="s">
        <v>11</v>
      </c>
      <c r="B20" s="55" t="str">
        <f>Invulblad!C35</f>
        <v>Effecten op natuurgebieden</v>
      </c>
      <c r="C20" s="52">
        <f>'gewichten criteria'!G24</f>
        <v>0.4</v>
      </c>
      <c r="D20" s="52"/>
      <c r="E20" s="22">
        <f>$C20*Invulblad!I35</f>
        <v>0</v>
      </c>
      <c r="F20" s="23">
        <f>$C20*Invulblad!J35</f>
        <v>0</v>
      </c>
      <c r="G20" s="23">
        <f>$C20*Invulblad!K35</f>
        <v>0</v>
      </c>
      <c r="H20" s="23">
        <f>$C20*Invulblad!L35</f>
        <v>0</v>
      </c>
      <c r="I20" s="23">
        <f>$C20*Invulblad!M35</f>
        <v>0</v>
      </c>
      <c r="J20" s="23">
        <f>$C20*Invulblad!N35</f>
        <v>0</v>
      </c>
      <c r="K20" s="23">
        <f>$C20*Invulblad!O35</f>
        <v>0</v>
      </c>
      <c r="L20" s="23">
        <f>$C20*Invulblad!P35</f>
        <v>0</v>
      </c>
      <c r="M20" s="23">
        <f>$C20*Invulblad!Q35</f>
        <v>0</v>
      </c>
      <c r="N20" s="23">
        <f>$C20*Invulblad!R35</f>
        <v>0</v>
      </c>
      <c r="O20" s="23">
        <f>$C20*Invulblad!S35</f>
        <v>0</v>
      </c>
      <c r="P20" s="23">
        <f>$C20*Invulblad!T35</f>
        <v>0</v>
      </c>
      <c r="Q20" s="23">
        <f>$C20*Invulblad!U35</f>
        <v>0</v>
      </c>
      <c r="R20" s="23">
        <f>$C20*Invulblad!V35</f>
        <v>0</v>
      </c>
      <c r="S20" s="23">
        <f>$C20*Invulblad!W35</f>
        <v>0</v>
      </c>
      <c r="T20" s="23">
        <f>$C20*Invulblad!X35</f>
        <v>0</v>
      </c>
      <c r="U20" s="23">
        <f>$C20*Invulblad!Y35</f>
        <v>0</v>
      </c>
      <c r="V20" s="23">
        <f>$C20*Invulblad!Z35</f>
        <v>0</v>
      </c>
      <c r="W20" s="23">
        <f>$C20*Invulblad!AA35</f>
        <v>0</v>
      </c>
      <c r="X20" s="24">
        <f>$C20*Invulblad!AB35</f>
        <v>0</v>
      </c>
      <c r="Y20" s="1"/>
      <c r="Z20" s="1"/>
    </row>
    <row r="21" spans="1:26" ht="12.75">
      <c r="A21" s="29" t="s">
        <v>7</v>
      </c>
      <c r="B21" s="55" t="str">
        <f>Invulblad!C36</f>
        <v>Effecten op (provinciale) Ecologische hoofdstructuur</v>
      </c>
      <c r="C21" s="52">
        <f>'gewichten criteria'!G25</f>
        <v>0.1</v>
      </c>
      <c r="D21" s="52"/>
      <c r="E21" s="22">
        <f>$C21*Invulblad!I36</f>
        <v>0</v>
      </c>
      <c r="F21" s="23">
        <f>$C21*Invulblad!J36</f>
        <v>0</v>
      </c>
      <c r="G21" s="23">
        <f>$C21*Invulblad!K36</f>
        <v>0</v>
      </c>
      <c r="H21" s="23">
        <f>$C21*Invulblad!L36</f>
        <v>0</v>
      </c>
      <c r="I21" s="23">
        <f>$C21*Invulblad!M36</f>
        <v>0</v>
      </c>
      <c r="J21" s="23">
        <f>$C21*Invulblad!N36</f>
        <v>0</v>
      </c>
      <c r="K21" s="23">
        <f>$C21*Invulblad!O36</f>
        <v>0</v>
      </c>
      <c r="L21" s="23">
        <f>$C21*Invulblad!P36</f>
        <v>0</v>
      </c>
      <c r="M21" s="23">
        <f>$C21*Invulblad!Q36</f>
        <v>0</v>
      </c>
      <c r="N21" s="23">
        <f>$C21*Invulblad!R36</f>
        <v>0</v>
      </c>
      <c r="O21" s="23">
        <f>$C21*Invulblad!S36</f>
        <v>0</v>
      </c>
      <c r="P21" s="23">
        <f>$C21*Invulblad!T36</f>
        <v>0</v>
      </c>
      <c r="Q21" s="23">
        <f>$C21*Invulblad!U36</f>
        <v>0</v>
      </c>
      <c r="R21" s="23">
        <f>$C21*Invulblad!V36</f>
        <v>0</v>
      </c>
      <c r="S21" s="23">
        <f>$C21*Invulblad!W36</f>
        <v>0</v>
      </c>
      <c r="T21" s="23">
        <f>$C21*Invulblad!X36</f>
        <v>0</v>
      </c>
      <c r="U21" s="23">
        <f>$C21*Invulblad!Y36</f>
        <v>0</v>
      </c>
      <c r="V21" s="23">
        <f>$C21*Invulblad!Z36</f>
        <v>0</v>
      </c>
      <c r="W21" s="23">
        <f>$C21*Invulblad!AA36</f>
        <v>0</v>
      </c>
      <c r="X21" s="24">
        <f>$C21*Invulblad!AB36</f>
        <v>0</v>
      </c>
      <c r="Y21" s="1"/>
      <c r="Z21" s="1"/>
    </row>
    <row r="22" spans="1:26" ht="12.75">
      <c r="A22" s="28" t="s">
        <v>6</v>
      </c>
      <c r="B22" s="55" t="str">
        <f>Invulblad!C37</f>
        <v>Verstoring van stiltegebied</v>
      </c>
      <c r="C22" s="46">
        <f>'gewichten criteria'!G26</f>
        <v>0.1</v>
      </c>
      <c r="D22" s="46"/>
      <c r="E22" s="25">
        <f>$C22*Invulblad!I37</f>
        <v>0</v>
      </c>
      <c r="F22" s="26">
        <f>$C22*Invulblad!J37</f>
        <v>0</v>
      </c>
      <c r="G22" s="26">
        <f>$C22*Invulblad!K37</f>
        <v>0</v>
      </c>
      <c r="H22" s="26">
        <f>$C22*Invulblad!L37</f>
        <v>0</v>
      </c>
      <c r="I22" s="26">
        <f>$C22*Invulblad!M37</f>
        <v>0</v>
      </c>
      <c r="J22" s="26">
        <f>$C22*Invulblad!N37</f>
        <v>0</v>
      </c>
      <c r="K22" s="26">
        <f>$C22*Invulblad!O37</f>
        <v>0</v>
      </c>
      <c r="L22" s="23">
        <f>$C22*Invulblad!P37</f>
        <v>0</v>
      </c>
      <c r="M22" s="23">
        <f>$C22*Invulblad!Q37</f>
        <v>0</v>
      </c>
      <c r="N22" s="26">
        <f>$C22*Invulblad!R37</f>
        <v>0</v>
      </c>
      <c r="O22" s="26">
        <f>$C22*Invulblad!S37</f>
        <v>0</v>
      </c>
      <c r="P22" s="26">
        <f>$C22*Invulblad!T37</f>
        <v>0</v>
      </c>
      <c r="Q22" s="26">
        <f>$C22*Invulblad!U37</f>
        <v>0</v>
      </c>
      <c r="R22" s="26">
        <f>$C22*Invulblad!V37</f>
        <v>0</v>
      </c>
      <c r="S22" s="26">
        <f>$C22*Invulblad!W37</f>
        <v>0</v>
      </c>
      <c r="T22" s="26">
        <f>$C22*Invulblad!X37</f>
        <v>0</v>
      </c>
      <c r="U22" s="26">
        <f>$C22*Invulblad!Y37</f>
        <v>0</v>
      </c>
      <c r="V22" s="26">
        <f>$C22*Invulblad!Z37</f>
        <v>0</v>
      </c>
      <c r="W22" s="26">
        <f>$C22*Invulblad!AA37</f>
        <v>0</v>
      </c>
      <c r="X22" s="27">
        <f>$C22*Invulblad!AB37</f>
        <v>0</v>
      </c>
      <c r="Y22" s="1"/>
      <c r="Z22" s="1"/>
    </row>
    <row r="23" spans="1:26" ht="12.75">
      <c r="A23" s="1"/>
      <c r="B23" s="59" t="s">
        <v>2</v>
      </c>
      <c r="C23" s="11" t="str">
        <f>IF(SUM(C19:C22)=1,"juist","onjuist")</f>
        <v>juist</v>
      </c>
      <c r="D23" s="32">
        <f>Invulblad!S10</f>
        <v>0.1</v>
      </c>
      <c r="E23" s="36">
        <f aca="true" t="shared" si="1" ref="E23:X23">$D23*SUM(E19:E22)</f>
        <v>0</v>
      </c>
      <c r="F23" s="30">
        <f t="shared" si="1"/>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30">
        <f t="shared" si="1"/>
        <v>0</v>
      </c>
      <c r="Q23" s="30">
        <f t="shared" si="1"/>
        <v>0</v>
      </c>
      <c r="R23" s="30">
        <f t="shared" si="1"/>
        <v>0</v>
      </c>
      <c r="S23" s="30">
        <f t="shared" si="1"/>
        <v>0</v>
      </c>
      <c r="T23" s="30">
        <f t="shared" si="1"/>
        <v>0</v>
      </c>
      <c r="U23" s="30">
        <f t="shared" si="1"/>
        <v>0</v>
      </c>
      <c r="V23" s="30">
        <f t="shared" si="1"/>
        <v>0</v>
      </c>
      <c r="W23" s="30">
        <f t="shared" si="1"/>
        <v>0</v>
      </c>
      <c r="X23" s="31">
        <f t="shared" si="1"/>
        <v>0</v>
      </c>
      <c r="Y23" s="14"/>
      <c r="Z23" s="1"/>
    </row>
    <row r="24" spans="1:26" ht="15">
      <c r="A24" s="7" t="s">
        <v>35</v>
      </c>
      <c r="B24" s="60" t="s">
        <v>18</v>
      </c>
      <c r="C24" s="35"/>
      <c r="D24" s="34"/>
      <c r="E24" s="34"/>
      <c r="F24" s="34"/>
      <c r="G24" s="34"/>
      <c r="H24" s="34"/>
      <c r="I24" s="34"/>
      <c r="J24" s="34"/>
      <c r="K24" s="34"/>
      <c r="L24" s="68"/>
      <c r="M24" s="68"/>
      <c r="N24" s="34"/>
      <c r="O24" s="34"/>
      <c r="P24" s="34"/>
      <c r="Q24" s="34"/>
      <c r="R24" s="34"/>
      <c r="S24" s="34"/>
      <c r="T24" s="34"/>
      <c r="U24" s="34"/>
      <c r="V24" s="34"/>
      <c r="W24" s="34"/>
      <c r="X24" s="34"/>
      <c r="Y24" s="14"/>
      <c r="Z24" s="1"/>
    </row>
    <row r="25" spans="1:26" ht="12.75">
      <c r="A25" s="28" t="s">
        <v>10</v>
      </c>
      <c r="B25" s="55" t="str">
        <f>Invulblad!C40</f>
        <v>Beïnvloeding van archeologische waarden</v>
      </c>
      <c r="C25" s="45">
        <f>'gewichten criteria'!G29</f>
        <v>0.4</v>
      </c>
      <c r="D25" s="16"/>
      <c r="E25" s="19">
        <f>$C25*Invulblad!I40</f>
        <v>0</v>
      </c>
      <c r="F25" s="20">
        <f>$C25*Invulblad!J40</f>
        <v>0</v>
      </c>
      <c r="G25" s="20">
        <f>$C25*Invulblad!K40</f>
        <v>0</v>
      </c>
      <c r="H25" s="20">
        <f>$C25*Invulblad!L40</f>
        <v>0</v>
      </c>
      <c r="I25" s="20">
        <f>$C25*Invulblad!M40</f>
        <v>0</v>
      </c>
      <c r="J25" s="20">
        <f>$C25*Invulblad!N40</f>
        <v>0</v>
      </c>
      <c r="K25" s="20">
        <f>$C25*Invulblad!O40</f>
        <v>0</v>
      </c>
      <c r="L25" s="23">
        <f>$C25*Invulblad!P40</f>
        <v>0</v>
      </c>
      <c r="M25" s="23">
        <f>$C25*Invulblad!Q40</f>
        <v>0</v>
      </c>
      <c r="N25" s="20">
        <f>$C25*Invulblad!R40</f>
        <v>0</v>
      </c>
      <c r="O25" s="20">
        <f>$C25*Invulblad!S40</f>
        <v>0</v>
      </c>
      <c r="P25" s="20">
        <f>$C25*Invulblad!T40</f>
        <v>0</v>
      </c>
      <c r="Q25" s="20">
        <f>$C25*Invulblad!U40</f>
        <v>0</v>
      </c>
      <c r="R25" s="20">
        <f>$C25*Invulblad!V40</f>
        <v>0</v>
      </c>
      <c r="S25" s="20">
        <f>$C25*Invulblad!W40</f>
        <v>0</v>
      </c>
      <c r="T25" s="20">
        <f>$C25*Invulblad!X40</f>
        <v>0</v>
      </c>
      <c r="U25" s="20">
        <f>$C25*Invulblad!Y40</f>
        <v>0</v>
      </c>
      <c r="V25" s="20">
        <f>$C25*Invulblad!Z40</f>
        <v>0</v>
      </c>
      <c r="W25" s="20">
        <f>$C25*Invulblad!AA40</f>
        <v>0</v>
      </c>
      <c r="X25" s="21">
        <f>$C25*Invulblad!AB40</f>
        <v>0</v>
      </c>
      <c r="Y25" s="14"/>
      <c r="Z25" s="1"/>
    </row>
    <row r="26" spans="1:26" ht="12.75">
      <c r="A26" s="29" t="s">
        <v>11</v>
      </c>
      <c r="B26" s="55" t="str">
        <f>Invulblad!C41</f>
        <v>Beïnvloeding van cultuurhistorische waarden</v>
      </c>
      <c r="C26" s="52">
        <f>'gewichten criteria'!G30</f>
        <v>0.4</v>
      </c>
      <c r="D26" s="17"/>
      <c r="E26" s="22">
        <f>$C26*Invulblad!I41</f>
        <v>0</v>
      </c>
      <c r="F26" s="23">
        <f>$C26*Invulblad!J41</f>
        <v>0</v>
      </c>
      <c r="G26" s="23">
        <f>$C26*Invulblad!K41</f>
        <v>0</v>
      </c>
      <c r="H26" s="23">
        <f>$C26*Invulblad!L41</f>
        <v>0</v>
      </c>
      <c r="I26" s="23">
        <f>$C26*Invulblad!M41</f>
        <v>0</v>
      </c>
      <c r="J26" s="23">
        <f>$C26*Invulblad!N41</f>
        <v>0</v>
      </c>
      <c r="K26" s="23">
        <f>$C26*Invulblad!O41</f>
        <v>0</v>
      </c>
      <c r="L26" s="23">
        <f>$C26*Invulblad!P41</f>
        <v>0</v>
      </c>
      <c r="M26" s="23">
        <f>$C26*Invulblad!Q41</f>
        <v>0</v>
      </c>
      <c r="N26" s="23">
        <f>$C26*Invulblad!R41</f>
        <v>0</v>
      </c>
      <c r="O26" s="23">
        <f>$C26*Invulblad!S41</f>
        <v>0</v>
      </c>
      <c r="P26" s="23">
        <f>$C26*Invulblad!T41</f>
        <v>0</v>
      </c>
      <c r="Q26" s="23">
        <f>$C26*Invulblad!U41</f>
        <v>0</v>
      </c>
      <c r="R26" s="23">
        <f>$C26*Invulblad!V41</f>
        <v>0</v>
      </c>
      <c r="S26" s="23">
        <f>$C26*Invulblad!W41</f>
        <v>0</v>
      </c>
      <c r="T26" s="23">
        <f>$C26*Invulblad!X41</f>
        <v>0</v>
      </c>
      <c r="U26" s="23">
        <f>$C26*Invulblad!Y41</f>
        <v>0</v>
      </c>
      <c r="V26" s="23">
        <f>$C26*Invulblad!Z41</f>
        <v>0</v>
      </c>
      <c r="W26" s="23">
        <f>$C26*Invulblad!AA41</f>
        <v>0</v>
      </c>
      <c r="X26" s="24">
        <f>$C26*Invulblad!AB41</f>
        <v>0</v>
      </c>
      <c r="Y26" s="1"/>
      <c r="Z26" s="1"/>
    </row>
    <row r="27" spans="1:26" ht="12.75">
      <c r="A27" s="28" t="s">
        <v>7</v>
      </c>
      <c r="B27" s="55" t="str">
        <f>Invulblad!C42</f>
        <v>Beïnvloeding van aardkundige waarden</v>
      </c>
      <c r="C27" s="46">
        <f>'gewichten criteria'!G31</f>
        <v>0.2</v>
      </c>
      <c r="D27" s="18"/>
      <c r="E27" s="25">
        <f>$C27*Invulblad!I42</f>
        <v>0</v>
      </c>
      <c r="F27" s="26">
        <f>$C27*Invulblad!J42</f>
        <v>0</v>
      </c>
      <c r="G27" s="26">
        <f>$C27*Invulblad!K42</f>
        <v>0</v>
      </c>
      <c r="H27" s="26">
        <f>$C27*Invulblad!L42</f>
        <v>0</v>
      </c>
      <c r="I27" s="26">
        <f>$C27*Invulblad!M42</f>
        <v>0</v>
      </c>
      <c r="J27" s="26">
        <f>$C27*Invulblad!N42</f>
        <v>0</v>
      </c>
      <c r="K27" s="26">
        <f>$C27*Invulblad!O42</f>
        <v>0</v>
      </c>
      <c r="L27" s="23">
        <f>$C27*Invulblad!P42</f>
        <v>0</v>
      </c>
      <c r="M27" s="23">
        <f>$C27*Invulblad!Q42</f>
        <v>0</v>
      </c>
      <c r="N27" s="26">
        <f>$C27*Invulblad!R42</f>
        <v>0</v>
      </c>
      <c r="O27" s="26">
        <f>$C27*Invulblad!S42</f>
        <v>0</v>
      </c>
      <c r="P27" s="26">
        <f>$C27*Invulblad!T42</f>
        <v>0</v>
      </c>
      <c r="Q27" s="26">
        <f>$C27*Invulblad!U42</f>
        <v>0</v>
      </c>
      <c r="R27" s="26">
        <f>$C27*Invulblad!V42</f>
        <v>0</v>
      </c>
      <c r="S27" s="26">
        <f>$C27*Invulblad!W42</f>
        <v>0</v>
      </c>
      <c r="T27" s="26">
        <f>$C27*Invulblad!X42</f>
        <v>0</v>
      </c>
      <c r="U27" s="26">
        <f>$C27*Invulblad!Y42</f>
        <v>0</v>
      </c>
      <c r="V27" s="26">
        <f>$C27*Invulblad!Z42</f>
        <v>0</v>
      </c>
      <c r="W27" s="26">
        <f>$C27*Invulblad!AA42</f>
        <v>0</v>
      </c>
      <c r="X27" s="27">
        <f>$C27*Invulblad!AB42</f>
        <v>0</v>
      </c>
      <c r="Y27" s="1"/>
      <c r="Z27" s="1"/>
    </row>
    <row r="28" spans="1:26" ht="12.75">
      <c r="A28" s="1"/>
      <c r="B28" s="59" t="s">
        <v>2</v>
      </c>
      <c r="C28" s="11" t="str">
        <f>IF(SUM(C25:C27)=1,"juist","onjuist")</f>
        <v>juist</v>
      </c>
      <c r="D28" s="32">
        <f>Invulblad!S11</f>
        <v>0.05</v>
      </c>
      <c r="E28" s="36">
        <f aca="true" t="shared" si="2" ref="E28:X28">$D28*SUM(E25:E27)</f>
        <v>0</v>
      </c>
      <c r="F28" s="30">
        <f t="shared" si="2"/>
        <v>0</v>
      </c>
      <c r="G28" s="30">
        <f t="shared" si="2"/>
        <v>0</v>
      </c>
      <c r="H28" s="30">
        <f t="shared" si="2"/>
        <v>0</v>
      </c>
      <c r="I28" s="30">
        <f t="shared" si="2"/>
        <v>0</v>
      </c>
      <c r="J28" s="30">
        <f t="shared" si="2"/>
        <v>0</v>
      </c>
      <c r="K28" s="30">
        <f t="shared" si="2"/>
        <v>0</v>
      </c>
      <c r="L28" s="30">
        <f t="shared" si="2"/>
        <v>0</v>
      </c>
      <c r="M28" s="30">
        <f t="shared" si="2"/>
        <v>0</v>
      </c>
      <c r="N28" s="30">
        <f t="shared" si="2"/>
        <v>0</v>
      </c>
      <c r="O28" s="30">
        <f t="shared" si="2"/>
        <v>0</v>
      </c>
      <c r="P28" s="30">
        <f t="shared" si="2"/>
        <v>0</v>
      </c>
      <c r="Q28" s="30">
        <f t="shared" si="2"/>
        <v>0</v>
      </c>
      <c r="R28" s="30">
        <f t="shared" si="2"/>
        <v>0</v>
      </c>
      <c r="S28" s="30">
        <f t="shared" si="2"/>
        <v>0</v>
      </c>
      <c r="T28" s="30">
        <f t="shared" si="2"/>
        <v>0</v>
      </c>
      <c r="U28" s="30">
        <f t="shared" si="2"/>
        <v>0</v>
      </c>
      <c r="V28" s="30">
        <f t="shared" si="2"/>
        <v>0</v>
      </c>
      <c r="W28" s="30">
        <f t="shared" si="2"/>
        <v>0</v>
      </c>
      <c r="X28" s="31">
        <f t="shared" si="2"/>
        <v>0</v>
      </c>
      <c r="Y28" s="1"/>
      <c r="Z28" s="1"/>
    </row>
    <row r="29" spans="1:26" ht="15">
      <c r="A29" s="7" t="s">
        <v>36</v>
      </c>
      <c r="B29" s="60" t="s">
        <v>19</v>
      </c>
      <c r="C29" s="1"/>
      <c r="D29" s="1"/>
      <c r="E29" s="3"/>
      <c r="F29" s="3"/>
      <c r="G29" s="3"/>
      <c r="H29" s="3"/>
      <c r="I29" s="3"/>
      <c r="J29" s="3"/>
      <c r="K29" s="3"/>
      <c r="L29" s="67"/>
      <c r="M29" s="67"/>
      <c r="N29" s="3"/>
      <c r="O29" s="3"/>
      <c r="P29" s="3"/>
      <c r="Q29" s="3"/>
      <c r="R29" s="3"/>
      <c r="S29" s="3"/>
      <c r="T29" s="3"/>
      <c r="U29" s="3"/>
      <c r="V29" s="3"/>
      <c r="W29" s="3"/>
      <c r="X29" s="3"/>
      <c r="Y29" s="1"/>
      <c r="Z29" s="1"/>
    </row>
    <row r="30" spans="1:26" ht="12.75">
      <c r="A30" s="28" t="s">
        <v>10</v>
      </c>
      <c r="B30" s="55" t="str">
        <f>Invulblad!C45</f>
        <v>Verstoring van woongenot</v>
      </c>
      <c r="C30" s="45">
        <f>'gewichten criteria'!G34</f>
        <v>0.4</v>
      </c>
      <c r="D30" s="39"/>
      <c r="E30" s="19">
        <f>$C30*Invulblad!I45</f>
        <v>0</v>
      </c>
      <c r="F30" s="20">
        <f>$C30*Invulblad!J45</f>
        <v>0</v>
      </c>
      <c r="G30" s="20">
        <f>$C30*Invulblad!K45</f>
        <v>0</v>
      </c>
      <c r="H30" s="20">
        <f>$C30*Invulblad!L45</f>
        <v>0</v>
      </c>
      <c r="I30" s="20">
        <f>$C30*Invulblad!M45</f>
        <v>0</v>
      </c>
      <c r="J30" s="20">
        <f>$C30*Invulblad!N45</f>
        <v>0</v>
      </c>
      <c r="K30" s="20">
        <f>$C30*Invulblad!O45</f>
        <v>0</v>
      </c>
      <c r="L30" s="23">
        <f>$C30*Invulblad!P45</f>
        <v>0</v>
      </c>
      <c r="M30" s="23">
        <f>$C30*Invulblad!Q45</f>
        <v>0</v>
      </c>
      <c r="N30" s="20">
        <f>$C30*Invulblad!R45</f>
        <v>0</v>
      </c>
      <c r="O30" s="20">
        <f>$C30*Invulblad!S45</f>
        <v>0</v>
      </c>
      <c r="P30" s="20">
        <f>$C30*Invulblad!T45</f>
        <v>0</v>
      </c>
      <c r="Q30" s="20">
        <f>$C30*Invulblad!U45</f>
        <v>0</v>
      </c>
      <c r="R30" s="20">
        <f>$C30*Invulblad!V45</f>
        <v>0</v>
      </c>
      <c r="S30" s="20">
        <f>$C30*Invulblad!W45</f>
        <v>0</v>
      </c>
      <c r="T30" s="20">
        <f>$C30*Invulblad!X45</f>
        <v>0</v>
      </c>
      <c r="U30" s="20">
        <f>$C30*Invulblad!Y45</f>
        <v>0</v>
      </c>
      <c r="V30" s="20">
        <f>$C30*Invulblad!Z45</f>
        <v>0</v>
      </c>
      <c r="W30" s="20">
        <f>$C30*Invulblad!AA45</f>
        <v>0</v>
      </c>
      <c r="X30" s="21">
        <f>$C30*Invulblad!AB45</f>
        <v>0</v>
      </c>
      <c r="Y30" s="1"/>
      <c r="Z30" s="1"/>
    </row>
    <row r="31" spans="1:26" ht="12.75">
      <c r="A31" s="28" t="s">
        <v>11</v>
      </c>
      <c r="B31" s="55" t="str">
        <f>Invulblad!C46</f>
        <v>Effecten op recreatie</v>
      </c>
      <c r="C31" s="52">
        <f>'gewichten criteria'!G35</f>
        <v>0.4</v>
      </c>
      <c r="D31" s="41"/>
      <c r="E31" s="22">
        <f>$C31*Invulblad!I46</f>
        <v>0</v>
      </c>
      <c r="F31" s="23">
        <f>$C31*Invulblad!J46</f>
        <v>0</v>
      </c>
      <c r="G31" s="23">
        <f>$C31*Invulblad!K46</f>
        <v>0</v>
      </c>
      <c r="H31" s="23">
        <f>$C31*Invulblad!L46</f>
        <v>0</v>
      </c>
      <c r="I31" s="23">
        <f>$C31*Invulblad!M46</f>
        <v>0</v>
      </c>
      <c r="J31" s="23">
        <f>$C31*Invulblad!N46</f>
        <v>0</v>
      </c>
      <c r="K31" s="23">
        <f>$C31*Invulblad!O46</f>
        <v>0</v>
      </c>
      <c r="L31" s="23">
        <f>$C31*Invulblad!P46</f>
        <v>0</v>
      </c>
      <c r="M31" s="23">
        <f>$C31*Invulblad!Q46</f>
        <v>0</v>
      </c>
      <c r="N31" s="23">
        <f>$C31*Invulblad!R46</f>
        <v>0</v>
      </c>
      <c r="O31" s="23">
        <f>$C31*Invulblad!S46</f>
        <v>0</v>
      </c>
      <c r="P31" s="23">
        <f>$C31*Invulblad!T46</f>
        <v>0</v>
      </c>
      <c r="Q31" s="23">
        <f>$C31*Invulblad!U46</f>
        <v>0</v>
      </c>
      <c r="R31" s="23">
        <f>$C31*Invulblad!V46</f>
        <v>0</v>
      </c>
      <c r="S31" s="23">
        <f>$C31*Invulblad!W46</f>
        <v>0</v>
      </c>
      <c r="T31" s="23">
        <f>$C31*Invulblad!X46</f>
        <v>0</v>
      </c>
      <c r="U31" s="23">
        <f>$C31*Invulblad!Y46</f>
        <v>0</v>
      </c>
      <c r="V31" s="23">
        <f>$C31*Invulblad!Z46</f>
        <v>0</v>
      </c>
      <c r="W31" s="23">
        <f>$C31*Invulblad!AA46</f>
        <v>0</v>
      </c>
      <c r="X31" s="24">
        <f>$C31*Invulblad!AB46</f>
        <v>0</v>
      </c>
      <c r="Y31" s="1"/>
      <c r="Z31" s="1"/>
    </row>
    <row r="32" spans="1:26" ht="13.5" customHeight="1">
      <c r="A32" s="29" t="s">
        <v>7</v>
      </c>
      <c r="B32" s="55" t="str">
        <f>Invulblad!C47</f>
        <v>Beïnvloeding van verkeersveiligheid</v>
      </c>
      <c r="C32" s="46">
        <f>'gewichten criteria'!G36</f>
        <v>0.2</v>
      </c>
      <c r="D32" s="40"/>
      <c r="E32" s="25">
        <f>$C32*Invulblad!I47</f>
        <v>0</v>
      </c>
      <c r="F32" s="26">
        <f>$C32*Invulblad!J47</f>
        <v>0</v>
      </c>
      <c r="G32" s="26">
        <f>$C32*Invulblad!K47</f>
        <v>0</v>
      </c>
      <c r="H32" s="26">
        <f>$C32*Invulblad!L47</f>
        <v>0</v>
      </c>
      <c r="I32" s="26">
        <f>$C32*Invulblad!M47</f>
        <v>0</v>
      </c>
      <c r="J32" s="26">
        <f>$C32*Invulblad!N47</f>
        <v>0</v>
      </c>
      <c r="K32" s="26">
        <f>$C32*Invulblad!O47</f>
        <v>0</v>
      </c>
      <c r="L32" s="23">
        <f>$C32*Invulblad!P47</f>
        <v>0</v>
      </c>
      <c r="M32" s="23">
        <f>$C32*Invulblad!Q47</f>
        <v>0</v>
      </c>
      <c r="N32" s="26">
        <f>$C32*Invulblad!R47</f>
        <v>0</v>
      </c>
      <c r="O32" s="26">
        <f>$C32*Invulblad!S47</f>
        <v>0</v>
      </c>
      <c r="P32" s="26">
        <f>$C32*Invulblad!T47</f>
        <v>0</v>
      </c>
      <c r="Q32" s="26">
        <f>$C32*Invulblad!U47</f>
        <v>0</v>
      </c>
      <c r="R32" s="26">
        <f>$C32*Invulblad!V47</f>
        <v>0</v>
      </c>
      <c r="S32" s="26">
        <f>$C32*Invulblad!W47</f>
        <v>0</v>
      </c>
      <c r="T32" s="26">
        <f>$C32*Invulblad!X47</f>
        <v>0</v>
      </c>
      <c r="U32" s="26">
        <f>$C32*Invulblad!Y47</f>
        <v>0</v>
      </c>
      <c r="V32" s="26">
        <f>$C32*Invulblad!Z47</f>
        <v>0</v>
      </c>
      <c r="W32" s="26">
        <f>$C32*Invulblad!AA47</f>
        <v>0</v>
      </c>
      <c r="X32" s="27">
        <f>$C32*Invulblad!AB47</f>
        <v>0</v>
      </c>
      <c r="Y32" s="1"/>
      <c r="Z32" s="1"/>
    </row>
    <row r="33" spans="1:26" ht="13.5" customHeight="1">
      <c r="A33" s="4"/>
      <c r="B33" s="61" t="s">
        <v>2</v>
      </c>
      <c r="C33" s="11" t="str">
        <f>IF(SUM(C30:C32)=1,"juist","onjuist")</f>
        <v>juist</v>
      </c>
      <c r="D33" s="32">
        <f>Invulblad!S12</f>
        <v>0.35</v>
      </c>
      <c r="E33" s="36">
        <f aca="true" t="shared" si="3" ref="E33:X33">$D33*SUM(E30:E32)</f>
        <v>0</v>
      </c>
      <c r="F33" s="30">
        <f t="shared" si="3"/>
        <v>0</v>
      </c>
      <c r="G33" s="30">
        <f t="shared" si="3"/>
        <v>0</v>
      </c>
      <c r="H33" s="30">
        <f t="shared" si="3"/>
        <v>0</v>
      </c>
      <c r="I33" s="30">
        <f t="shared" si="3"/>
        <v>0</v>
      </c>
      <c r="J33" s="30">
        <f t="shared" si="3"/>
        <v>0</v>
      </c>
      <c r="K33" s="30">
        <f t="shared" si="3"/>
        <v>0</v>
      </c>
      <c r="L33" s="30">
        <f t="shared" si="3"/>
        <v>0</v>
      </c>
      <c r="M33" s="30">
        <f t="shared" si="3"/>
        <v>0</v>
      </c>
      <c r="N33" s="30">
        <f t="shared" si="3"/>
        <v>0</v>
      </c>
      <c r="O33" s="30">
        <f t="shared" si="3"/>
        <v>0</v>
      </c>
      <c r="P33" s="30">
        <f t="shared" si="3"/>
        <v>0</v>
      </c>
      <c r="Q33" s="30">
        <f t="shared" si="3"/>
        <v>0</v>
      </c>
      <c r="R33" s="30">
        <f t="shared" si="3"/>
        <v>0</v>
      </c>
      <c r="S33" s="30">
        <f t="shared" si="3"/>
        <v>0</v>
      </c>
      <c r="T33" s="30">
        <f t="shared" si="3"/>
        <v>0</v>
      </c>
      <c r="U33" s="30">
        <f t="shared" si="3"/>
        <v>0</v>
      </c>
      <c r="V33" s="30">
        <f t="shared" si="3"/>
        <v>0</v>
      </c>
      <c r="W33" s="30">
        <f t="shared" si="3"/>
        <v>0</v>
      </c>
      <c r="X33" s="31">
        <f t="shared" si="3"/>
        <v>0</v>
      </c>
      <c r="Y33" s="1"/>
      <c r="Z33" s="1"/>
    </row>
    <row r="34" spans="1:26" ht="13.5" customHeight="1">
      <c r="A34" s="7" t="s">
        <v>37</v>
      </c>
      <c r="B34" s="60" t="s">
        <v>20</v>
      </c>
      <c r="C34" s="11"/>
      <c r="D34" s="37"/>
      <c r="E34" s="38"/>
      <c r="F34" s="38"/>
      <c r="G34" s="38"/>
      <c r="H34" s="38"/>
      <c r="I34" s="38"/>
      <c r="J34" s="38"/>
      <c r="K34" s="38"/>
      <c r="L34" s="69"/>
      <c r="M34" s="69"/>
      <c r="N34" s="38"/>
      <c r="O34" s="38"/>
      <c r="P34" s="38"/>
      <c r="Q34" s="38"/>
      <c r="R34" s="38"/>
      <c r="S34" s="38"/>
      <c r="T34" s="38"/>
      <c r="U34" s="38"/>
      <c r="V34" s="38"/>
      <c r="W34" s="38"/>
      <c r="X34" s="38"/>
      <c r="Y34" s="1"/>
      <c r="Z34" s="1"/>
    </row>
    <row r="35" spans="1:26" ht="13.5" customHeight="1">
      <c r="A35" s="28" t="s">
        <v>10</v>
      </c>
      <c r="B35" s="55" t="str">
        <f>Invulblad!C50</f>
        <v>Kansen voor ruimtelijke ontwikkeling</v>
      </c>
      <c r="C35" s="199">
        <f>'gewichten criteria'!G39</f>
        <v>1</v>
      </c>
      <c r="D35" s="45"/>
      <c r="E35" s="19">
        <f>$C35*Invulblad!I50</f>
        <v>0</v>
      </c>
      <c r="F35" s="20">
        <f>$C35*Invulblad!J50</f>
        <v>0</v>
      </c>
      <c r="G35" s="20">
        <f>$C35*Invulblad!K50</f>
        <v>0</v>
      </c>
      <c r="H35" s="20">
        <f>$C35*Invulblad!L50</f>
        <v>0</v>
      </c>
      <c r="I35" s="20">
        <f>$C35*Invulblad!M50</f>
        <v>0</v>
      </c>
      <c r="J35" s="20">
        <f>$C35*Invulblad!N50</f>
        <v>0</v>
      </c>
      <c r="K35" s="20">
        <f>$C35*Invulblad!O50</f>
        <v>0</v>
      </c>
      <c r="L35" s="23">
        <f>$C35*Invulblad!P50</f>
        <v>0</v>
      </c>
      <c r="M35" s="23">
        <f>$C35*Invulblad!Q50</f>
        <v>0</v>
      </c>
      <c r="N35" s="20">
        <f>$C35*Invulblad!R50</f>
        <v>0</v>
      </c>
      <c r="O35" s="20">
        <f>$C35*Invulblad!S50</f>
        <v>0</v>
      </c>
      <c r="P35" s="20">
        <f>$C35*Invulblad!T50</f>
        <v>0</v>
      </c>
      <c r="Q35" s="20">
        <f>$C35*Invulblad!U50</f>
        <v>0</v>
      </c>
      <c r="R35" s="20">
        <f>$C35*Invulblad!V50</f>
        <v>0</v>
      </c>
      <c r="S35" s="20">
        <f>$C35*Invulblad!W50</f>
        <v>0</v>
      </c>
      <c r="T35" s="20">
        <f>$C35*Invulblad!X50</f>
        <v>0</v>
      </c>
      <c r="U35" s="20">
        <f>$C35*Invulblad!Y50</f>
        <v>0</v>
      </c>
      <c r="V35" s="20">
        <f>$C35*Invulblad!Z50</f>
        <v>0</v>
      </c>
      <c r="W35" s="20">
        <f>$C35*Invulblad!AA50</f>
        <v>0</v>
      </c>
      <c r="X35" s="21">
        <f>$C35*Invulblad!AB50</f>
        <v>0</v>
      </c>
      <c r="Y35" s="1"/>
      <c r="Z35" s="1"/>
    </row>
    <row r="36" spans="1:26" ht="13.5" customHeight="1">
      <c r="A36" s="4"/>
      <c r="B36" s="59" t="s">
        <v>2</v>
      </c>
      <c r="C36" s="11" t="str">
        <f>IF(SUM(C35:C35)=1,"juist","onjuist")</f>
        <v>juist</v>
      </c>
      <c r="D36" s="32">
        <f>Invulblad!S13</f>
        <v>0.2</v>
      </c>
      <c r="E36" s="36">
        <f aca="true" t="shared" si="4" ref="E36:X36">$D36*SUM(E35:E35)</f>
        <v>0</v>
      </c>
      <c r="F36" s="30">
        <f t="shared" si="4"/>
        <v>0</v>
      </c>
      <c r="G36" s="30">
        <f t="shared" si="4"/>
        <v>0</v>
      </c>
      <c r="H36" s="30">
        <f t="shared" si="4"/>
        <v>0</v>
      </c>
      <c r="I36" s="30">
        <f t="shared" si="4"/>
        <v>0</v>
      </c>
      <c r="J36" s="30">
        <f t="shared" si="4"/>
        <v>0</v>
      </c>
      <c r="K36" s="30">
        <f t="shared" si="4"/>
        <v>0</v>
      </c>
      <c r="L36" s="30">
        <f t="shared" si="4"/>
        <v>0</v>
      </c>
      <c r="M36" s="30">
        <f t="shared" si="4"/>
        <v>0</v>
      </c>
      <c r="N36" s="30">
        <f t="shared" si="4"/>
        <v>0</v>
      </c>
      <c r="O36" s="30">
        <f t="shared" si="4"/>
        <v>0</v>
      </c>
      <c r="P36" s="30">
        <f t="shared" si="4"/>
        <v>0</v>
      </c>
      <c r="Q36" s="30">
        <f t="shared" si="4"/>
        <v>0</v>
      </c>
      <c r="R36" s="30">
        <f t="shared" si="4"/>
        <v>0</v>
      </c>
      <c r="S36" s="30">
        <f t="shared" si="4"/>
        <v>0</v>
      </c>
      <c r="T36" s="30">
        <f t="shared" si="4"/>
        <v>0</v>
      </c>
      <c r="U36" s="30">
        <f t="shared" si="4"/>
        <v>0</v>
      </c>
      <c r="V36" s="30">
        <f t="shared" si="4"/>
        <v>0</v>
      </c>
      <c r="W36" s="30">
        <f t="shared" si="4"/>
        <v>0</v>
      </c>
      <c r="X36" s="31">
        <f t="shared" si="4"/>
        <v>0</v>
      </c>
      <c r="Y36" s="1"/>
      <c r="Z36" s="1"/>
    </row>
    <row r="37" spans="1:26" ht="13.5" customHeight="1">
      <c r="A37" s="7" t="s">
        <v>38</v>
      </c>
      <c r="B37" s="60" t="s">
        <v>44</v>
      </c>
      <c r="C37" s="11"/>
      <c r="D37" s="37"/>
      <c r="E37" s="38"/>
      <c r="F37" s="38"/>
      <c r="G37" s="38"/>
      <c r="H37" s="38"/>
      <c r="I37" s="38"/>
      <c r="J37" s="38"/>
      <c r="K37" s="38"/>
      <c r="L37" s="38"/>
      <c r="M37" s="38"/>
      <c r="N37" s="38"/>
      <c r="O37" s="38"/>
      <c r="P37" s="38"/>
      <c r="Q37" s="38"/>
      <c r="R37" s="38"/>
      <c r="S37" s="38"/>
      <c r="T37" s="38"/>
      <c r="U37" s="38"/>
      <c r="V37" s="38"/>
      <c r="W37" s="38"/>
      <c r="X37" s="38"/>
      <c r="Y37" s="1"/>
      <c r="Z37" s="1"/>
    </row>
    <row r="38" spans="1:26" ht="13.5" customHeight="1">
      <c r="A38" s="28" t="s">
        <v>10</v>
      </c>
      <c r="B38" s="55" t="str">
        <f>Invulblad!C53</f>
        <v>depotligging in relatie tot baggerspecieaanbod</v>
      </c>
      <c r="C38" s="199">
        <f>'gewichten criteria'!G42</f>
        <v>1</v>
      </c>
      <c r="D38" s="63"/>
      <c r="E38" s="64">
        <f>$C38*Invulblad!I53</f>
        <v>0</v>
      </c>
      <c r="F38" s="65">
        <f>$C38*Invulblad!J53</f>
        <v>0</v>
      </c>
      <c r="G38" s="65">
        <f>$C38*Invulblad!K53</f>
        <v>0</v>
      </c>
      <c r="H38" s="65">
        <f>$C38*Invulblad!L53</f>
        <v>0</v>
      </c>
      <c r="I38" s="65">
        <f>$C38*Invulblad!M53</f>
        <v>0</v>
      </c>
      <c r="J38" s="65">
        <f>$C38*Invulblad!N53</f>
        <v>0</v>
      </c>
      <c r="K38" s="65">
        <f>$C38*Invulblad!O53</f>
        <v>0</v>
      </c>
      <c r="L38" s="65">
        <f>$C38*Invulblad!P53</f>
        <v>0</v>
      </c>
      <c r="M38" s="65">
        <f>$C38*Invulblad!Q53</f>
        <v>0</v>
      </c>
      <c r="N38" s="65">
        <f>$C38*Invulblad!R53</f>
        <v>0</v>
      </c>
      <c r="O38" s="65">
        <f>$C38*Invulblad!S53</f>
        <v>0</v>
      </c>
      <c r="P38" s="65">
        <f>$C38*Invulblad!T53</f>
        <v>0</v>
      </c>
      <c r="Q38" s="65">
        <f>$C38*Invulblad!U53</f>
        <v>0</v>
      </c>
      <c r="R38" s="65">
        <f>$C38*Invulblad!V53</f>
        <v>0</v>
      </c>
      <c r="S38" s="65">
        <f>$C38*Invulblad!W53</f>
        <v>0</v>
      </c>
      <c r="T38" s="65">
        <f>$C38*Invulblad!X53</f>
        <v>0</v>
      </c>
      <c r="U38" s="65">
        <f>$C38*Invulblad!Y53</f>
        <v>0</v>
      </c>
      <c r="V38" s="65">
        <f>$C38*Invulblad!Z53</f>
        <v>0</v>
      </c>
      <c r="W38" s="65">
        <f>$C38*Invulblad!AA53</f>
        <v>0</v>
      </c>
      <c r="X38" s="66">
        <f>$C38*Invulblad!AB53</f>
        <v>0</v>
      </c>
      <c r="Y38" s="1"/>
      <c r="Z38" s="1"/>
    </row>
    <row r="39" spans="1:26" ht="13.5" customHeight="1">
      <c r="A39" s="4"/>
      <c r="B39" s="59" t="s">
        <v>2</v>
      </c>
      <c r="C39" s="11" t="str">
        <f>IF(SUM(C38:C38)=1,"juist","onjuist")</f>
        <v>juist</v>
      </c>
      <c r="D39" s="32">
        <f>Invulblad!S14</f>
        <v>0.15</v>
      </c>
      <c r="E39" s="36">
        <f aca="true" t="shared" si="5" ref="E39:X39">$D39*E38</f>
        <v>0</v>
      </c>
      <c r="F39" s="30">
        <f t="shared" si="5"/>
        <v>0</v>
      </c>
      <c r="G39" s="30">
        <f t="shared" si="5"/>
        <v>0</v>
      </c>
      <c r="H39" s="30">
        <f t="shared" si="5"/>
        <v>0</v>
      </c>
      <c r="I39" s="30">
        <f t="shared" si="5"/>
        <v>0</v>
      </c>
      <c r="J39" s="30">
        <f t="shared" si="5"/>
        <v>0</v>
      </c>
      <c r="K39" s="30">
        <f t="shared" si="5"/>
        <v>0</v>
      </c>
      <c r="L39" s="30">
        <f t="shared" si="5"/>
        <v>0</v>
      </c>
      <c r="M39" s="30">
        <f t="shared" si="5"/>
        <v>0</v>
      </c>
      <c r="N39" s="30">
        <f t="shared" si="5"/>
        <v>0</v>
      </c>
      <c r="O39" s="30">
        <f t="shared" si="5"/>
        <v>0</v>
      </c>
      <c r="P39" s="30">
        <f t="shared" si="5"/>
        <v>0</v>
      </c>
      <c r="Q39" s="30">
        <f t="shared" si="5"/>
        <v>0</v>
      </c>
      <c r="R39" s="30">
        <f t="shared" si="5"/>
        <v>0</v>
      </c>
      <c r="S39" s="30">
        <f t="shared" si="5"/>
        <v>0</v>
      </c>
      <c r="T39" s="30">
        <f t="shared" si="5"/>
        <v>0</v>
      </c>
      <c r="U39" s="30">
        <f t="shared" si="5"/>
        <v>0</v>
      </c>
      <c r="V39" s="30">
        <f t="shared" si="5"/>
        <v>0</v>
      </c>
      <c r="W39" s="30">
        <f t="shared" si="5"/>
        <v>0</v>
      </c>
      <c r="X39" s="31">
        <f t="shared" si="5"/>
        <v>0</v>
      </c>
      <c r="Y39" s="1"/>
      <c r="Z39" s="1"/>
    </row>
    <row r="40" spans="1:26" ht="12.75">
      <c r="A40" s="1"/>
      <c r="B40" s="55"/>
      <c r="C40" s="1"/>
      <c r="D40" s="1"/>
      <c r="E40" s="3"/>
      <c r="F40" s="3"/>
      <c r="G40" s="3"/>
      <c r="H40" s="3"/>
      <c r="I40" s="3"/>
      <c r="J40" s="3"/>
      <c r="K40" s="3"/>
      <c r="L40" s="3"/>
      <c r="M40" s="3"/>
      <c r="N40" s="3"/>
      <c r="O40" s="3"/>
      <c r="P40" s="3"/>
      <c r="Q40" s="3"/>
      <c r="R40" s="3"/>
      <c r="S40" s="3"/>
      <c r="T40" s="3"/>
      <c r="U40" s="3"/>
      <c r="V40" s="3"/>
      <c r="W40" s="3"/>
      <c r="X40" s="3"/>
      <c r="Y40" s="1"/>
      <c r="Z40" s="1"/>
    </row>
    <row r="41" spans="1:26" ht="12.75">
      <c r="A41" s="1"/>
      <c r="B41" s="59" t="s">
        <v>3</v>
      </c>
      <c r="C41" s="1"/>
      <c r="D41" s="42">
        <f>SUM(D14,D17,D23,D28,D33,D36,D39)</f>
        <v>0.9999999999999999</v>
      </c>
      <c r="E41" s="47">
        <f>E14+E17+E23+E28+E33+E36+E39</f>
        <v>0</v>
      </c>
      <c r="F41" s="43">
        <f>F14+F17+F23+F28+F33+F36+F39</f>
        <v>0</v>
      </c>
      <c r="G41" s="43">
        <f>G14+G17+G23+G28+G33+G36+G39</f>
        <v>0</v>
      </c>
      <c r="H41" s="43">
        <f>H14+H17+H23+H28+H33+H36+H39</f>
        <v>0</v>
      </c>
      <c r="I41" s="43">
        <f>I14+I17+I23+I28+I33+I36+I39</f>
        <v>0</v>
      </c>
      <c r="J41" s="43">
        <f>J14+J17+J23+J28+J33+J36+J39</f>
        <v>0</v>
      </c>
      <c r="K41" s="43">
        <f>K14+K17+K23+K28+K33+K36+K39</f>
        <v>0</v>
      </c>
      <c r="L41" s="43">
        <f>L14+L17+L23+L28+L33+L36+L39</f>
        <v>0</v>
      </c>
      <c r="M41" s="43">
        <f>M14+M17+M23+M28+M33+M36+M39</f>
        <v>0</v>
      </c>
      <c r="N41" s="43">
        <f>N14+N17+N23+N28+N33+N36+N39</f>
        <v>0</v>
      </c>
      <c r="O41" s="43">
        <f>O14+O17+O23+O28+O33+O36+O39</f>
        <v>0</v>
      </c>
      <c r="P41" s="43">
        <f>P14+P17+P23+P28+P33+P36+P39</f>
        <v>0</v>
      </c>
      <c r="Q41" s="43">
        <f>Q14+Q17+Q23+Q28+Q33+Q36+Q39</f>
        <v>0</v>
      </c>
      <c r="R41" s="43">
        <f>R14+R17+R23+R28+R33+R36+R39</f>
        <v>0</v>
      </c>
      <c r="S41" s="43">
        <f>S14+S17+S23+S28+S33+S36+S39</f>
        <v>0</v>
      </c>
      <c r="T41" s="43">
        <f>T14+T17+T23+T28+T33+T36+T39</f>
        <v>0</v>
      </c>
      <c r="U41" s="43">
        <f>U14+U17+U23+U28+U33+U36+U39</f>
        <v>0</v>
      </c>
      <c r="V41" s="43">
        <f>V14+V17+V23+V28+V33+V36+V39</f>
        <v>0</v>
      </c>
      <c r="W41" s="43">
        <f>W14+W17+W23+W28+W33+W36+W39</f>
        <v>0</v>
      </c>
      <c r="X41" s="44">
        <f>X14+X17+X23+X28+X33+X36+X39</f>
        <v>0</v>
      </c>
      <c r="Y41" s="1"/>
      <c r="Z41" s="1"/>
    </row>
    <row r="42" spans="1:26" ht="12.75">
      <c r="A42" s="1"/>
      <c r="B42" s="55"/>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55"/>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55"/>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55"/>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55"/>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55"/>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55"/>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55"/>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55"/>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55"/>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55"/>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55"/>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55"/>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55"/>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55"/>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55"/>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55"/>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55"/>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55"/>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55"/>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55"/>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55"/>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55"/>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55"/>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55"/>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55"/>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55"/>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55"/>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55"/>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55"/>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55"/>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55"/>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55"/>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55"/>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55"/>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55"/>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55"/>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55"/>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55"/>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55"/>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55"/>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55"/>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55"/>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55"/>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55"/>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55"/>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55"/>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55"/>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55"/>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55"/>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55"/>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55"/>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55"/>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55"/>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55"/>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55"/>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55"/>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55"/>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5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5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5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5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5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5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5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5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5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5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5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5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5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5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5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5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5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5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5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5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5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5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5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5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5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5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5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5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5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5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5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5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5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5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5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5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5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5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5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5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5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5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5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5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5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5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5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5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5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5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5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5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5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5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5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5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5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5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5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5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5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5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5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5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5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5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5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5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5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5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5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5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5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5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5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5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5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5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5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5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5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5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5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5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5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5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5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5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5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5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5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5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5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5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5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5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5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5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5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5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5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55"/>
      <c r="C201" s="1"/>
      <c r="D201" s="1"/>
      <c r="E201" s="1"/>
      <c r="F201" s="1"/>
      <c r="G201" s="1"/>
      <c r="H201" s="1"/>
      <c r="I201" s="1"/>
      <c r="J201" s="1"/>
      <c r="K201" s="1"/>
      <c r="L201" s="1"/>
      <c r="M201" s="1"/>
      <c r="N201" s="1"/>
      <c r="O201" s="1"/>
      <c r="P201" s="1"/>
      <c r="Q201" s="1"/>
      <c r="R201" s="1"/>
      <c r="S201" s="1"/>
      <c r="T201" s="1"/>
      <c r="U201" s="1"/>
      <c r="V201" s="1"/>
      <c r="W201" s="1"/>
      <c r="X201" s="1"/>
      <c r="Y201" s="1"/>
      <c r="Z201" s="1"/>
    </row>
  </sheetData>
  <sheetProtection password="CF05" sheet="1" objects="1" scenarios="1"/>
  <printOptions/>
  <pageMargins left="0.63" right="0.6" top="1" bottom="1" header="0.5" footer="0.5"/>
  <pageSetup horizontalDpi="300" verticalDpi="300" orientation="portrait" paperSize="9" scale="50" r:id="rId2"/>
  <headerFooter alignWithMargins="0">
    <oddHeader>&amp;L&amp;"01 Myriad Bedrijfsnaam,Regular"&amp;12@Grontmij</oddHeader>
  </headerFooter>
  <drawing r:id="rId1"/>
</worksheet>
</file>

<file path=xl/worksheets/sheet9.xml><?xml version="1.0" encoding="utf-8"?>
<worksheet xmlns="http://schemas.openxmlformats.org/spreadsheetml/2006/main" xmlns:r="http://schemas.openxmlformats.org/officeDocument/2006/relationships">
  <sheetPr codeName="Blad9"/>
  <dimension ref="A1:Z201"/>
  <sheetViews>
    <sheetView zoomScale="75" zoomScaleNormal="75" workbookViewId="0" topLeftCell="A1">
      <selection activeCell="A1" sqref="A1"/>
    </sheetView>
  </sheetViews>
  <sheetFormatPr defaultColWidth="9.140625" defaultRowHeight="12.75"/>
  <cols>
    <col min="1" max="1" width="4.00390625" style="0" customWidth="1"/>
    <col min="2" max="2" width="49.57421875" style="157" customWidth="1"/>
    <col min="3" max="3" width="13.8515625" style="0" customWidth="1"/>
    <col min="4" max="4" width="13.140625" style="0" customWidth="1"/>
    <col min="5" max="5" width="12.7109375" style="0" bestFit="1" customWidth="1"/>
    <col min="6" max="6" width="10.421875" style="0" bestFit="1" customWidth="1"/>
    <col min="7" max="8" width="11.00390625" style="0" customWidth="1"/>
    <col min="9" max="9" width="10.8515625" style="0" customWidth="1"/>
    <col min="10" max="11" width="10.421875" style="0" bestFit="1" customWidth="1"/>
    <col min="12" max="24" width="10.7109375" style="0" customWidth="1"/>
    <col min="25" max="25" width="4.421875" style="0" customWidth="1"/>
    <col min="27" max="16384" width="9.140625" style="1" customWidth="1"/>
  </cols>
  <sheetData>
    <row r="1" spans="1:26" ht="10.5" customHeight="1">
      <c r="A1" s="1"/>
      <c r="B1" s="55"/>
      <c r="C1" s="1"/>
      <c r="D1" s="1"/>
      <c r="E1" s="1"/>
      <c r="F1" s="1"/>
      <c r="G1" s="1"/>
      <c r="H1" s="1"/>
      <c r="I1" s="1"/>
      <c r="J1" s="1"/>
      <c r="K1" s="1"/>
      <c r="L1" s="1"/>
      <c r="M1" s="1"/>
      <c r="N1" s="1"/>
      <c r="O1" s="1"/>
      <c r="P1" s="1"/>
      <c r="Q1" s="1"/>
      <c r="R1" s="1"/>
      <c r="S1" s="1"/>
      <c r="T1" s="1"/>
      <c r="U1" s="1"/>
      <c r="V1" s="1"/>
      <c r="W1" s="1"/>
      <c r="X1" s="1"/>
      <c r="Y1" s="1"/>
      <c r="Z1" s="1"/>
    </row>
    <row r="2" spans="1:26" ht="27.75">
      <c r="A2" s="1"/>
      <c r="B2" s="62" t="s">
        <v>76</v>
      </c>
      <c r="C2" s="4"/>
      <c r="D2" s="4"/>
      <c r="E2" s="4"/>
      <c r="F2" s="4"/>
      <c r="G2" s="4"/>
      <c r="H2" s="4"/>
      <c r="I2" s="4"/>
      <c r="J2" s="12"/>
      <c r="K2" s="12"/>
      <c r="L2" s="4"/>
      <c r="M2" s="4"/>
      <c r="N2" s="4"/>
      <c r="O2" s="4"/>
      <c r="P2" s="4"/>
      <c r="Q2" s="4"/>
      <c r="R2" s="4"/>
      <c r="S2" s="4"/>
      <c r="T2" s="4"/>
      <c r="U2" s="4"/>
      <c r="V2" s="4"/>
      <c r="W2" s="4"/>
      <c r="X2" s="4"/>
      <c r="Y2" s="4"/>
      <c r="Z2" s="1"/>
    </row>
    <row r="3" spans="1:26" ht="12.75">
      <c r="A3" s="1"/>
      <c r="B3" s="55"/>
      <c r="C3" s="1"/>
      <c r="D3" s="1"/>
      <c r="E3" s="1"/>
      <c r="F3" s="1"/>
      <c r="G3" s="1"/>
      <c r="H3" s="1"/>
      <c r="I3" s="1"/>
      <c r="J3" s="1"/>
      <c r="K3" s="1"/>
      <c r="L3" s="1"/>
      <c r="M3" s="1"/>
      <c r="N3" s="1"/>
      <c r="O3" s="1"/>
      <c r="P3" s="1"/>
      <c r="Q3" s="1"/>
      <c r="R3" s="1"/>
      <c r="S3" s="1"/>
      <c r="T3" s="1"/>
      <c r="U3" s="1"/>
      <c r="V3" s="1"/>
      <c r="W3" s="1"/>
      <c r="X3" s="1"/>
      <c r="Y3" s="1"/>
      <c r="Z3" s="1"/>
    </row>
    <row r="4" spans="1:26" ht="12.75">
      <c r="A4" s="1"/>
      <c r="B4" s="55"/>
      <c r="C4" s="1"/>
      <c r="D4" s="1"/>
      <c r="E4" s="1"/>
      <c r="F4" s="1"/>
      <c r="G4" s="1"/>
      <c r="H4" s="4" t="s">
        <v>21</v>
      </c>
      <c r="I4" s="1"/>
      <c r="J4" s="1"/>
      <c r="K4" s="1"/>
      <c r="L4" s="1"/>
      <c r="M4" s="1"/>
      <c r="N4" s="1"/>
      <c r="O4" s="1"/>
      <c r="P4" s="1"/>
      <c r="Q4" s="1"/>
      <c r="R4" s="1"/>
      <c r="S4" s="1"/>
      <c r="T4" s="1"/>
      <c r="U4" s="1"/>
      <c r="V4" s="1"/>
      <c r="W4" s="1"/>
      <c r="X4" s="1"/>
      <c r="Y4" s="1"/>
      <c r="Z4" s="1"/>
    </row>
    <row r="5" spans="1:26" ht="12.75">
      <c r="A5" s="1"/>
      <c r="B5" s="56" t="s">
        <v>0</v>
      </c>
      <c r="C5" s="5" t="s">
        <v>1</v>
      </c>
      <c r="D5" s="1"/>
      <c r="E5" s="5">
        <v>1</v>
      </c>
      <c r="F5" s="5">
        <v>2</v>
      </c>
      <c r="G5" s="5">
        <v>3</v>
      </c>
      <c r="H5" s="5">
        <v>4</v>
      </c>
      <c r="I5" s="5">
        <v>5</v>
      </c>
      <c r="J5" s="5">
        <v>6</v>
      </c>
      <c r="K5" s="5">
        <v>7</v>
      </c>
      <c r="L5" s="5">
        <v>8</v>
      </c>
      <c r="M5" s="5">
        <v>9</v>
      </c>
      <c r="N5" s="5">
        <v>10</v>
      </c>
      <c r="O5" s="5">
        <v>11</v>
      </c>
      <c r="P5" s="5">
        <v>12</v>
      </c>
      <c r="Q5" s="5">
        <v>13</v>
      </c>
      <c r="R5" s="5">
        <v>14</v>
      </c>
      <c r="S5" s="5">
        <v>15</v>
      </c>
      <c r="T5" s="5">
        <v>16</v>
      </c>
      <c r="U5" s="5">
        <v>17</v>
      </c>
      <c r="V5" s="5">
        <v>18</v>
      </c>
      <c r="W5" s="5">
        <v>19</v>
      </c>
      <c r="X5" s="5">
        <v>20</v>
      </c>
      <c r="Y5" s="1"/>
      <c r="Z5" s="1"/>
    </row>
    <row r="6" spans="1:26" ht="15">
      <c r="A6" s="1"/>
      <c r="B6" s="55"/>
      <c r="C6" s="1"/>
      <c r="D6" s="3"/>
      <c r="E6" s="178" t="str">
        <f>IF(Invulblad!I$19=0," ",Invulblad!I$19)</f>
        <v> </v>
      </c>
      <c r="F6" s="178" t="str">
        <f>IF(Invulblad!J$19=0," ",Invulblad!J$19)</f>
        <v> </v>
      </c>
      <c r="G6" s="178" t="str">
        <f>IF(Invulblad!K$19=0," ",Invulblad!K$19)</f>
        <v> </v>
      </c>
      <c r="H6" s="178" t="str">
        <f>IF(Invulblad!L$19=0," ",Invulblad!L$19)</f>
        <v> </v>
      </c>
      <c r="I6" s="178" t="str">
        <f>IF(Invulblad!M$19=0," ",Invulblad!M$19)</f>
        <v> </v>
      </c>
      <c r="J6" s="178" t="str">
        <f>IF(Invulblad!N$19=0," ",Invulblad!N$19)</f>
        <v> </v>
      </c>
      <c r="K6" s="178" t="str">
        <f>IF(Invulblad!O$19=0," ",Invulblad!O$19)</f>
        <v> </v>
      </c>
      <c r="L6" s="178" t="str">
        <f>IF(Invulblad!P$19=0," ",Invulblad!P$19)</f>
        <v> </v>
      </c>
      <c r="M6" s="178" t="str">
        <f>IF(Invulblad!Q$19=0," ",Invulblad!Q$19)</f>
        <v> </v>
      </c>
      <c r="N6" s="178" t="str">
        <f>IF(Invulblad!R$19=0," ",Invulblad!R$19)</f>
        <v> </v>
      </c>
      <c r="O6" s="178" t="str">
        <f>IF(Invulblad!S$19=0," ",Invulblad!S$19)</f>
        <v> </v>
      </c>
      <c r="P6" s="178" t="str">
        <f>IF(Invulblad!T$19=0," ",Invulblad!T$19)</f>
        <v> </v>
      </c>
      <c r="Q6" s="178" t="str">
        <f>IF(Invulblad!U$19=0," ",Invulblad!U$19)</f>
        <v> </v>
      </c>
      <c r="R6" s="178" t="str">
        <f>IF(Invulblad!V$19=0," ",Invulblad!V$19)</f>
        <v> </v>
      </c>
      <c r="S6" s="178" t="str">
        <f>IF(Invulblad!W$19=0," ",Invulblad!W$19)</f>
        <v> </v>
      </c>
      <c r="T6" s="178" t="str">
        <f>IF(Invulblad!X$19=0," ",Invulblad!X$19)</f>
        <v> </v>
      </c>
      <c r="U6" s="178" t="str">
        <f>IF(Invulblad!Y$19=0," ",Invulblad!Y$19)</f>
        <v> </v>
      </c>
      <c r="V6" s="178" t="str">
        <f>IF(Invulblad!Z$19=0," ",Invulblad!Z$19)</f>
        <v> </v>
      </c>
      <c r="W6" s="178" t="str">
        <f>IF(Invulblad!AA$19=0," ",Invulblad!AA$19)</f>
        <v> </v>
      </c>
      <c r="X6" s="178" t="str">
        <f>IF(Invulblad!AB$19=0," ",Invulblad!AB$19)</f>
        <v> </v>
      </c>
      <c r="Y6" s="1"/>
      <c r="Z6" s="1"/>
    </row>
    <row r="7" spans="1:26" ht="15">
      <c r="A7" s="7" t="s">
        <v>32</v>
      </c>
      <c r="B7" s="60" t="s">
        <v>4</v>
      </c>
      <c r="C7" s="3"/>
      <c r="D7" s="3"/>
      <c r="E7" s="1"/>
      <c r="F7" s="1"/>
      <c r="G7" s="1"/>
      <c r="H7" s="1"/>
      <c r="I7" s="1"/>
      <c r="J7" s="1"/>
      <c r="K7" s="6"/>
      <c r="L7" s="1"/>
      <c r="M7" s="1"/>
      <c r="N7" s="1"/>
      <c r="O7" s="1"/>
      <c r="P7" s="1"/>
      <c r="Q7" s="1"/>
      <c r="R7" s="1"/>
      <c r="S7" s="1"/>
      <c r="T7" s="1"/>
      <c r="U7" s="1"/>
      <c r="V7" s="1"/>
      <c r="W7" s="1"/>
      <c r="X7" s="1"/>
      <c r="Y7" s="1"/>
      <c r="Z7" s="1"/>
    </row>
    <row r="8" spans="1:26" ht="12.75">
      <c r="A8" s="28" t="s">
        <v>10</v>
      </c>
      <c r="B8" s="55" t="str">
        <f>Invulblad!C22</f>
        <v>aanwezigheid slecht doorlatende ondergrond</v>
      </c>
      <c r="C8" s="45">
        <f>'gewichten criteria'!G11</f>
        <v>0.15</v>
      </c>
      <c r="D8" s="73"/>
      <c r="E8" s="20">
        <f>$C8*Invulblad!I22</f>
        <v>0</v>
      </c>
      <c r="F8" s="20">
        <f>$C8*Invulblad!J22</f>
        <v>0</v>
      </c>
      <c r="G8" s="20">
        <f>$C8*Invulblad!K22</f>
        <v>0</v>
      </c>
      <c r="H8" s="20">
        <f>$C8*Invulblad!L22</f>
        <v>0</v>
      </c>
      <c r="I8" s="20">
        <f>$C8*Invulblad!M22</f>
        <v>0</v>
      </c>
      <c r="J8" s="20">
        <f>$C8*Invulblad!N22</f>
        <v>0</v>
      </c>
      <c r="K8" s="20">
        <f>$C8*Invulblad!O22</f>
        <v>0</v>
      </c>
      <c r="L8" s="20">
        <f>$C8*Invulblad!P22</f>
        <v>0</v>
      </c>
      <c r="M8" s="20">
        <f>$C8*Invulblad!Q22</f>
        <v>0</v>
      </c>
      <c r="N8" s="20">
        <f>$C8*Invulblad!R22</f>
        <v>0</v>
      </c>
      <c r="O8" s="20">
        <f>$C8*Invulblad!S22</f>
        <v>0</v>
      </c>
      <c r="P8" s="20">
        <f>$C8*Invulblad!T22</f>
        <v>0</v>
      </c>
      <c r="Q8" s="20">
        <f>$C8*Invulblad!U22</f>
        <v>0</v>
      </c>
      <c r="R8" s="20">
        <f>$C8*Invulblad!V22</f>
        <v>0</v>
      </c>
      <c r="S8" s="20">
        <f>$C8*Invulblad!W22</f>
        <v>0</v>
      </c>
      <c r="T8" s="20">
        <f>$C8*Invulblad!X22</f>
        <v>0</v>
      </c>
      <c r="U8" s="20">
        <f>$C8*Invulblad!Y22</f>
        <v>0</v>
      </c>
      <c r="V8" s="20">
        <f>$C8*Invulblad!Z22</f>
        <v>0</v>
      </c>
      <c r="W8" s="20">
        <f>$C8*Invulblad!AA22</f>
        <v>0</v>
      </c>
      <c r="X8" s="21">
        <f>$C8*Invulblad!AB22</f>
        <v>0</v>
      </c>
      <c r="Y8" s="1"/>
      <c r="Z8" s="1"/>
    </row>
    <row r="9" spans="1:26" ht="12.75">
      <c r="A9" s="28" t="s">
        <v>11</v>
      </c>
      <c r="B9" s="55" t="str">
        <f>Invulblad!C23</f>
        <v>inzijging of kwel</v>
      </c>
      <c r="C9" s="52">
        <f>'gewichten criteria'!G12</f>
        <v>0.2</v>
      </c>
      <c r="D9" s="74"/>
      <c r="E9" s="23">
        <f>$C9*Invulblad!I23</f>
        <v>0</v>
      </c>
      <c r="F9" s="23">
        <f>$C9*Invulblad!J23</f>
        <v>0</v>
      </c>
      <c r="G9" s="23">
        <f>$C9*Invulblad!K23</f>
        <v>0</v>
      </c>
      <c r="H9" s="23">
        <f>$C9*Invulblad!L23</f>
        <v>0</v>
      </c>
      <c r="I9" s="23">
        <f>$C9*Invulblad!M23</f>
        <v>0</v>
      </c>
      <c r="J9" s="23">
        <f>$C9*Invulblad!N23</f>
        <v>0</v>
      </c>
      <c r="K9" s="23">
        <f>$C9*Invulblad!O23</f>
        <v>0</v>
      </c>
      <c r="L9" s="23">
        <f>$C9*Invulblad!P23</f>
        <v>0</v>
      </c>
      <c r="M9" s="23">
        <f>$C9*Invulblad!Q23</f>
        <v>0</v>
      </c>
      <c r="N9" s="23">
        <f>$C9*Invulblad!R23</f>
        <v>0</v>
      </c>
      <c r="O9" s="23">
        <f>$C9*Invulblad!S23</f>
        <v>0</v>
      </c>
      <c r="P9" s="23">
        <f>$C9*Invulblad!T23</f>
        <v>0</v>
      </c>
      <c r="Q9" s="23">
        <f>$C9*Invulblad!U23</f>
        <v>0</v>
      </c>
      <c r="R9" s="23">
        <f>$C9*Invulblad!V23</f>
        <v>0</v>
      </c>
      <c r="S9" s="23">
        <f>$C9*Invulblad!W23</f>
        <v>0</v>
      </c>
      <c r="T9" s="23">
        <f>$C9*Invulblad!X23</f>
        <v>0</v>
      </c>
      <c r="U9" s="23">
        <f>$C9*Invulblad!Y23</f>
        <v>0</v>
      </c>
      <c r="V9" s="23">
        <f>$C9*Invulblad!Z23</f>
        <v>0</v>
      </c>
      <c r="W9" s="23">
        <f>$C9*Invulblad!AA23</f>
        <v>0</v>
      </c>
      <c r="X9" s="24">
        <f>$C9*Invulblad!AB23</f>
        <v>0</v>
      </c>
      <c r="Y9" s="1"/>
      <c r="Z9" s="1"/>
    </row>
    <row r="10" spans="1:26" ht="12.75">
      <c r="A10" s="29" t="s">
        <v>7</v>
      </c>
      <c r="B10" s="55" t="str">
        <f>Invulblad!C24</f>
        <v>dikte stortpakket</v>
      </c>
      <c r="C10" s="52">
        <f>'gewichten criteria'!G13</f>
        <v>0.2</v>
      </c>
      <c r="D10" s="74"/>
      <c r="E10" s="23">
        <f>$C10*Invulblad!I24</f>
        <v>0</v>
      </c>
      <c r="F10" s="23">
        <f>$C10*Invulblad!J24</f>
        <v>0</v>
      </c>
      <c r="G10" s="23">
        <f>$C10*Invulblad!K24</f>
        <v>0</v>
      </c>
      <c r="H10" s="23">
        <f>$C10*Invulblad!L24</f>
        <v>0</v>
      </c>
      <c r="I10" s="23">
        <f>$C10*Invulblad!M24</f>
        <v>0</v>
      </c>
      <c r="J10" s="23">
        <f>$C10*Invulblad!N24</f>
        <v>0</v>
      </c>
      <c r="K10" s="23">
        <f>$C10*Invulblad!O24</f>
        <v>0</v>
      </c>
      <c r="L10" s="23">
        <f>$C10*Invulblad!P24</f>
        <v>0</v>
      </c>
      <c r="M10" s="23">
        <f>$C10*Invulblad!Q24</f>
        <v>0</v>
      </c>
      <c r="N10" s="23">
        <f>$C10*Invulblad!R24</f>
        <v>0</v>
      </c>
      <c r="O10" s="23">
        <f>$C10*Invulblad!S24</f>
        <v>0</v>
      </c>
      <c r="P10" s="23">
        <f>$C10*Invulblad!T24</f>
        <v>0</v>
      </c>
      <c r="Q10" s="23">
        <f>$C10*Invulblad!U24</f>
        <v>0</v>
      </c>
      <c r="R10" s="23">
        <f>$C10*Invulblad!V24</f>
        <v>0</v>
      </c>
      <c r="S10" s="23">
        <f>$C10*Invulblad!W24</f>
        <v>0</v>
      </c>
      <c r="T10" s="23">
        <f>$C10*Invulblad!X24</f>
        <v>0</v>
      </c>
      <c r="U10" s="23">
        <f>$C10*Invulblad!Y24</f>
        <v>0</v>
      </c>
      <c r="V10" s="23">
        <f>$C10*Invulblad!Z24</f>
        <v>0</v>
      </c>
      <c r="W10" s="23">
        <f>$C10*Invulblad!AA24</f>
        <v>0</v>
      </c>
      <c r="X10" s="24">
        <f>$C10*Invulblad!AB24</f>
        <v>0</v>
      </c>
      <c r="Y10" s="1"/>
      <c r="Z10" s="1"/>
    </row>
    <row r="11" spans="1:26" ht="12.75">
      <c r="A11" s="28" t="s">
        <v>6</v>
      </c>
      <c r="B11" s="55" t="str">
        <f>Invulblad!C25</f>
        <v>(kritieke) contactoppervlakte</v>
      </c>
      <c r="C11" s="52">
        <f>'gewichten criteria'!G14</f>
        <v>0.1</v>
      </c>
      <c r="D11" s="74"/>
      <c r="E11" s="23">
        <f>$C11*Invulblad!I25</f>
        <v>0</v>
      </c>
      <c r="F11" s="23">
        <f>$C11*Invulblad!J25</f>
        <v>0</v>
      </c>
      <c r="G11" s="23">
        <f>$C11*Invulblad!K25</f>
        <v>0</v>
      </c>
      <c r="H11" s="23">
        <f>$C11*Invulblad!L25</f>
        <v>0</v>
      </c>
      <c r="I11" s="23">
        <f>$C11*Invulblad!M25</f>
        <v>0</v>
      </c>
      <c r="J11" s="23">
        <f>$C11*Invulblad!N25</f>
        <v>0</v>
      </c>
      <c r="K11" s="23">
        <f>$C11*Invulblad!O25</f>
        <v>0</v>
      </c>
      <c r="L11" s="23">
        <f>$C11*Invulblad!P25</f>
        <v>0</v>
      </c>
      <c r="M11" s="23">
        <f>$C11*Invulblad!Q25</f>
        <v>0</v>
      </c>
      <c r="N11" s="23">
        <f>$C11*Invulblad!R25</f>
        <v>0</v>
      </c>
      <c r="O11" s="23">
        <f>$C11*Invulblad!S25</f>
        <v>0</v>
      </c>
      <c r="P11" s="23">
        <f>$C11*Invulblad!T25</f>
        <v>0</v>
      </c>
      <c r="Q11" s="23">
        <f>$C11*Invulblad!U25</f>
        <v>0</v>
      </c>
      <c r="R11" s="23">
        <f>$C11*Invulblad!V25</f>
        <v>0</v>
      </c>
      <c r="S11" s="23">
        <f>$C11*Invulblad!W25</f>
        <v>0</v>
      </c>
      <c r="T11" s="23">
        <f>$C11*Invulblad!X25</f>
        <v>0</v>
      </c>
      <c r="U11" s="23">
        <f>$C11*Invulblad!Y25</f>
        <v>0</v>
      </c>
      <c r="V11" s="23">
        <f>$C11*Invulblad!Z25</f>
        <v>0</v>
      </c>
      <c r="W11" s="23">
        <f>$C11*Invulblad!AA25</f>
        <v>0</v>
      </c>
      <c r="X11" s="24">
        <f>$C11*Invulblad!AB25</f>
        <v>0</v>
      </c>
      <c r="Y11" s="1"/>
      <c r="Z11" s="1"/>
    </row>
    <row r="12" spans="1:26" ht="12.75">
      <c r="A12" s="28" t="s">
        <v>5</v>
      </c>
      <c r="B12" s="55" t="str">
        <f>Invulblad!C26</f>
        <v>grondwatersnelheid in watervoerend pakket</v>
      </c>
      <c r="C12" s="52">
        <f>'gewichten criteria'!G15</f>
        <v>0.15</v>
      </c>
      <c r="D12" s="74"/>
      <c r="E12" s="23">
        <f>$C12*Invulblad!I26</f>
        <v>0</v>
      </c>
      <c r="F12" s="23">
        <f>$C12*Invulblad!J26</f>
        <v>0</v>
      </c>
      <c r="G12" s="23">
        <f>$C12*Invulblad!K26</f>
        <v>0</v>
      </c>
      <c r="H12" s="23">
        <f>$C12*Invulblad!L26</f>
        <v>0</v>
      </c>
      <c r="I12" s="23">
        <f>$C12*Invulblad!M26</f>
        <v>0</v>
      </c>
      <c r="J12" s="23">
        <f>$C12*Invulblad!N26</f>
        <v>0</v>
      </c>
      <c r="K12" s="23">
        <f>$C12*Invulblad!O26</f>
        <v>0</v>
      </c>
      <c r="L12" s="23">
        <f>$C12*Invulblad!P26</f>
        <v>0</v>
      </c>
      <c r="M12" s="23">
        <f>$C12*Invulblad!Q26</f>
        <v>0</v>
      </c>
      <c r="N12" s="23">
        <f>$C12*Invulblad!R26</f>
        <v>0</v>
      </c>
      <c r="O12" s="23">
        <f>$C12*Invulblad!S26</f>
        <v>0</v>
      </c>
      <c r="P12" s="23">
        <f>$C12*Invulblad!T26</f>
        <v>0</v>
      </c>
      <c r="Q12" s="23">
        <f>$C12*Invulblad!U26</f>
        <v>0</v>
      </c>
      <c r="R12" s="23">
        <f>$C12*Invulblad!V26</f>
        <v>0</v>
      </c>
      <c r="S12" s="23">
        <f>$C12*Invulblad!W26</f>
        <v>0</v>
      </c>
      <c r="T12" s="23">
        <f>$C12*Invulblad!X26</f>
        <v>0</v>
      </c>
      <c r="U12" s="23">
        <f>$C12*Invulblad!Y26</f>
        <v>0</v>
      </c>
      <c r="V12" s="23">
        <f>$C12*Invulblad!Z26</f>
        <v>0</v>
      </c>
      <c r="W12" s="23">
        <f>$C12*Invulblad!AA26</f>
        <v>0</v>
      </c>
      <c r="X12" s="24">
        <f>$C12*Invulblad!AB26</f>
        <v>0</v>
      </c>
      <c r="Y12" s="1"/>
      <c r="Z12" s="1"/>
    </row>
    <row r="13" spans="1:26" ht="12.75">
      <c r="A13" s="28" t="s">
        <v>45</v>
      </c>
      <c r="B13" s="55" t="str">
        <f>Invulblad!C27</f>
        <v>bescherming kwetsbare gebieden</v>
      </c>
      <c r="C13" s="46">
        <f>'gewichten criteria'!G16</f>
        <v>0.2</v>
      </c>
      <c r="D13" s="75"/>
      <c r="E13" s="26">
        <f>$C13*Invulblad!I27</f>
        <v>0</v>
      </c>
      <c r="F13" s="26">
        <f>$C13*Invulblad!J27</f>
        <v>0</v>
      </c>
      <c r="G13" s="26">
        <f>$C13*Invulblad!K27</f>
        <v>0</v>
      </c>
      <c r="H13" s="26">
        <f>$C13*Invulblad!L27</f>
        <v>0</v>
      </c>
      <c r="I13" s="26">
        <f>$C13*Invulblad!M27</f>
        <v>0</v>
      </c>
      <c r="J13" s="26">
        <f>$C13*Invulblad!N27</f>
        <v>0</v>
      </c>
      <c r="K13" s="26">
        <f>$C13*Invulblad!O27</f>
        <v>0</v>
      </c>
      <c r="L13" s="26">
        <f>$C13*Invulblad!P27</f>
        <v>0</v>
      </c>
      <c r="M13" s="26">
        <f>$C13*Invulblad!Q27</f>
        <v>0</v>
      </c>
      <c r="N13" s="26">
        <f>$C13*Invulblad!R27</f>
        <v>0</v>
      </c>
      <c r="O13" s="26">
        <f>$C13*Invulblad!S27</f>
        <v>0</v>
      </c>
      <c r="P13" s="26">
        <f>$C13*Invulblad!T27</f>
        <v>0</v>
      </c>
      <c r="Q13" s="26">
        <f>$C13*Invulblad!U27</f>
        <v>0</v>
      </c>
      <c r="R13" s="26">
        <f>$C13*Invulblad!V27</f>
        <v>0</v>
      </c>
      <c r="S13" s="26">
        <f>$C13*Invulblad!W27</f>
        <v>0</v>
      </c>
      <c r="T13" s="26">
        <f>$C13*Invulblad!X27</f>
        <v>0</v>
      </c>
      <c r="U13" s="26">
        <f>$C13*Invulblad!Y27</f>
        <v>0</v>
      </c>
      <c r="V13" s="26">
        <f>$C13*Invulblad!Z27</f>
        <v>0</v>
      </c>
      <c r="W13" s="26">
        <f>$C13*Invulblad!AA27</f>
        <v>0</v>
      </c>
      <c r="X13" s="27">
        <f>$C13*Invulblad!AB27</f>
        <v>0</v>
      </c>
      <c r="Y13" s="1"/>
      <c r="Z13" s="1"/>
    </row>
    <row r="14" spans="1:26" ht="12.75">
      <c r="A14" s="1"/>
      <c r="B14" s="59" t="s">
        <v>2</v>
      </c>
      <c r="C14" s="11" t="str">
        <f>IF(SUM(C8:C13)=1,"juist","onjuist")</f>
        <v>juist</v>
      </c>
      <c r="D14" s="72">
        <f>Invulblad!U8</f>
        <v>0.1</v>
      </c>
      <c r="E14" s="70">
        <f aca="true" t="shared" si="0" ref="E14:X14">$D14*SUM(E8:E13)</f>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c r="P14" s="70">
        <f t="shared" si="0"/>
        <v>0</v>
      </c>
      <c r="Q14" s="70">
        <f t="shared" si="0"/>
        <v>0</v>
      </c>
      <c r="R14" s="70">
        <f t="shared" si="0"/>
        <v>0</v>
      </c>
      <c r="S14" s="70">
        <f t="shared" si="0"/>
        <v>0</v>
      </c>
      <c r="T14" s="70">
        <f t="shared" si="0"/>
        <v>0</v>
      </c>
      <c r="U14" s="70">
        <f t="shared" si="0"/>
        <v>0</v>
      </c>
      <c r="V14" s="70">
        <f t="shared" si="0"/>
        <v>0</v>
      </c>
      <c r="W14" s="70">
        <f t="shared" si="0"/>
        <v>0</v>
      </c>
      <c r="X14" s="71">
        <f t="shared" si="0"/>
        <v>0</v>
      </c>
      <c r="Y14" s="1"/>
      <c r="Z14" s="1"/>
    </row>
    <row r="15" spans="1:26" ht="15">
      <c r="A15" s="7" t="s">
        <v>33</v>
      </c>
      <c r="B15" s="60" t="s">
        <v>12</v>
      </c>
      <c r="C15" s="3"/>
      <c r="D15" s="3"/>
      <c r="E15" s="3"/>
      <c r="F15" s="3"/>
      <c r="G15" s="3"/>
      <c r="H15" s="3"/>
      <c r="I15" s="3"/>
      <c r="J15" s="3"/>
      <c r="K15" s="8"/>
      <c r="L15" s="67"/>
      <c r="M15" s="67"/>
      <c r="N15" s="3"/>
      <c r="O15" s="3"/>
      <c r="P15" s="3"/>
      <c r="Q15" s="3"/>
      <c r="R15" s="3"/>
      <c r="S15" s="3"/>
      <c r="T15" s="3"/>
      <c r="U15" s="3"/>
      <c r="V15" s="3"/>
      <c r="W15" s="3"/>
      <c r="X15" s="3"/>
      <c r="Y15" s="1"/>
      <c r="Z15" s="1"/>
    </row>
    <row r="16" spans="1:26" ht="12.75">
      <c r="A16" s="28" t="s">
        <v>10</v>
      </c>
      <c r="B16" s="55" t="str">
        <f>Invulblad!C30</f>
        <v>verspreiding naar oppervlaktewater tijdens berging</v>
      </c>
      <c r="C16" s="199">
        <f>'gewichten criteria'!G19</f>
        <v>1</v>
      </c>
      <c r="D16" s="45"/>
      <c r="E16" s="20">
        <f>$C16*Invulblad!I30</f>
        <v>0</v>
      </c>
      <c r="F16" s="20">
        <f>$C16*Invulblad!J30</f>
        <v>0</v>
      </c>
      <c r="G16" s="20">
        <f>$C16*Invulblad!K30</f>
        <v>0</v>
      </c>
      <c r="H16" s="20">
        <f>$C16*Invulblad!L30</f>
        <v>0</v>
      </c>
      <c r="I16" s="20">
        <f>$C16*Invulblad!M30</f>
        <v>0</v>
      </c>
      <c r="J16" s="20">
        <f>$C16*Invulblad!N30</f>
        <v>0</v>
      </c>
      <c r="K16" s="20">
        <f>$C16*Invulblad!O30</f>
        <v>0</v>
      </c>
      <c r="L16" s="23">
        <f>$C16*Invulblad!P30</f>
        <v>0</v>
      </c>
      <c r="M16" s="23">
        <f>$C16*Invulblad!Q30</f>
        <v>0</v>
      </c>
      <c r="N16" s="20">
        <f>$C16*Invulblad!R30</f>
        <v>0</v>
      </c>
      <c r="O16" s="20">
        <f>$C16*Invulblad!S30</f>
        <v>0</v>
      </c>
      <c r="P16" s="20">
        <f>$C16*Invulblad!T30</f>
        <v>0</v>
      </c>
      <c r="Q16" s="20">
        <f>$C16*Invulblad!U30</f>
        <v>0</v>
      </c>
      <c r="R16" s="20">
        <f>$C16*Invulblad!V30</f>
        <v>0</v>
      </c>
      <c r="S16" s="20">
        <f>$C16*Invulblad!W30</f>
        <v>0</v>
      </c>
      <c r="T16" s="20">
        <f>$C16*Invulblad!X30</f>
        <v>0</v>
      </c>
      <c r="U16" s="20">
        <f>$C16*Invulblad!Y30</f>
        <v>0</v>
      </c>
      <c r="V16" s="20">
        <f>$C16*Invulblad!Z30</f>
        <v>0</v>
      </c>
      <c r="W16" s="20">
        <f>$C16*Invulblad!AA30</f>
        <v>0</v>
      </c>
      <c r="X16" s="21">
        <f>$C16*Invulblad!AB30</f>
        <v>0</v>
      </c>
      <c r="Y16" s="1"/>
      <c r="Z16" s="1"/>
    </row>
    <row r="17" spans="1:26" ht="12.75">
      <c r="A17" s="1"/>
      <c r="B17" s="59" t="s">
        <v>2</v>
      </c>
      <c r="C17" s="11" t="str">
        <f>IF(SUM(C16:C16)=1,"juist","onjuist")</f>
        <v>juist</v>
      </c>
      <c r="D17" s="32">
        <f>Invulblad!U9</f>
        <v>0.05</v>
      </c>
      <c r="E17" s="36">
        <f>$D17*SUM(E16:E16)</f>
        <v>0</v>
      </c>
      <c r="F17" s="30">
        <f>$D17*SUM(F16:F16)</f>
        <v>0</v>
      </c>
      <c r="G17" s="30">
        <f>$D17*SUM(G16:G16)</f>
        <v>0</v>
      </c>
      <c r="H17" s="30">
        <f>$D17*SUM(H16:H16)</f>
        <v>0</v>
      </c>
      <c r="I17" s="30">
        <f>$D17*SUM(I16:I16)</f>
        <v>0</v>
      </c>
      <c r="J17" s="30">
        <f>$D17*SUM(J16:J16)</f>
        <v>0</v>
      </c>
      <c r="K17" s="30">
        <f>$D17*SUM(K16:K16)</f>
        <v>0</v>
      </c>
      <c r="L17" s="30">
        <f>$D17*SUM(L16:L16)</f>
        <v>0</v>
      </c>
      <c r="M17" s="30">
        <f>$D17*SUM(M16:M16)</f>
        <v>0</v>
      </c>
      <c r="N17" s="30">
        <f>$D17*SUM(N16:N16)</f>
        <v>0</v>
      </c>
      <c r="O17" s="30">
        <f>$D17*SUM(O16:O16)</f>
        <v>0</v>
      </c>
      <c r="P17" s="30">
        <f>$D17*SUM(P16:P16)</f>
        <v>0</v>
      </c>
      <c r="Q17" s="30">
        <f>$D17*SUM(Q16:Q16)</f>
        <v>0</v>
      </c>
      <c r="R17" s="30">
        <f>$D17*SUM(R16:R16)</f>
        <v>0</v>
      </c>
      <c r="S17" s="30">
        <f>$D17*SUM(S16:S16)</f>
        <v>0</v>
      </c>
      <c r="T17" s="30">
        <f>$D17*SUM(T16:T16)</f>
        <v>0</v>
      </c>
      <c r="U17" s="30">
        <f>$D17*SUM(U16:U16)</f>
        <v>0</v>
      </c>
      <c r="V17" s="30">
        <f>$D17*SUM(V16:V16)</f>
        <v>0</v>
      </c>
      <c r="W17" s="30">
        <f>$D17*SUM(W16:W16)</f>
        <v>0</v>
      </c>
      <c r="X17" s="31">
        <f>$D17*SUM(X16:X16)</f>
        <v>0</v>
      </c>
      <c r="Y17" s="1"/>
      <c r="Z17" s="1"/>
    </row>
    <row r="18" spans="1:26" ht="15">
      <c r="A18" s="7" t="s">
        <v>34</v>
      </c>
      <c r="B18" s="60" t="s">
        <v>17</v>
      </c>
      <c r="C18" s="3"/>
      <c r="D18" s="3"/>
      <c r="E18" s="3"/>
      <c r="F18" s="3"/>
      <c r="G18" s="3"/>
      <c r="H18" s="3"/>
      <c r="I18" s="3"/>
      <c r="J18" s="3"/>
      <c r="K18" s="3"/>
      <c r="L18" s="67"/>
      <c r="M18" s="67"/>
      <c r="N18" s="3"/>
      <c r="O18" s="3"/>
      <c r="P18" s="3"/>
      <c r="Q18" s="3"/>
      <c r="R18" s="3"/>
      <c r="S18" s="3"/>
      <c r="T18" s="3"/>
      <c r="U18" s="3"/>
      <c r="V18" s="3"/>
      <c r="W18" s="3"/>
      <c r="X18" s="3"/>
      <c r="Y18" s="1"/>
      <c r="Z18" s="1"/>
    </row>
    <row r="19" spans="1:26" ht="12.75">
      <c r="A19" s="28" t="s">
        <v>10</v>
      </c>
      <c r="B19" s="55" t="str">
        <f>Invulblad!C34</f>
        <v>Verstoring van flora en fauna</v>
      </c>
      <c r="C19" s="45">
        <f>'gewichten criteria'!G23</f>
        <v>0.4</v>
      </c>
      <c r="D19" s="45"/>
      <c r="E19" s="19">
        <f>$C19*Invulblad!I34</f>
        <v>0</v>
      </c>
      <c r="F19" s="20">
        <f>$C19*Invulblad!J34</f>
        <v>0</v>
      </c>
      <c r="G19" s="20">
        <f>$C19*Invulblad!K34</f>
        <v>0</v>
      </c>
      <c r="H19" s="20">
        <f>$C19*Invulblad!L34</f>
        <v>0</v>
      </c>
      <c r="I19" s="20">
        <f>$C19*Invulblad!M34</f>
        <v>0</v>
      </c>
      <c r="J19" s="20">
        <f>$C19*Invulblad!N34</f>
        <v>0</v>
      </c>
      <c r="K19" s="20">
        <f>$C19*Invulblad!O34</f>
        <v>0</v>
      </c>
      <c r="L19" s="23">
        <f>$C19*Invulblad!P34</f>
        <v>0</v>
      </c>
      <c r="M19" s="23">
        <f>$C19*Invulblad!Q34</f>
        <v>0</v>
      </c>
      <c r="N19" s="20">
        <f>$C19*Invulblad!R34</f>
        <v>0</v>
      </c>
      <c r="O19" s="20">
        <f>$C19*Invulblad!S34</f>
        <v>0</v>
      </c>
      <c r="P19" s="20">
        <f>$C19*Invulblad!T34</f>
        <v>0</v>
      </c>
      <c r="Q19" s="20">
        <f>$C19*Invulblad!U34</f>
        <v>0</v>
      </c>
      <c r="R19" s="20">
        <f>$C19*Invulblad!V34</f>
        <v>0</v>
      </c>
      <c r="S19" s="20">
        <f>$C19*Invulblad!W34</f>
        <v>0</v>
      </c>
      <c r="T19" s="20">
        <f>$C19*Invulblad!X34</f>
        <v>0</v>
      </c>
      <c r="U19" s="20">
        <f>$C19*Invulblad!Y34</f>
        <v>0</v>
      </c>
      <c r="V19" s="20">
        <f>$C19*Invulblad!Z34</f>
        <v>0</v>
      </c>
      <c r="W19" s="20">
        <f>$C19*Invulblad!AA34</f>
        <v>0</v>
      </c>
      <c r="X19" s="21">
        <f>$C19*Invulblad!AB34</f>
        <v>0</v>
      </c>
      <c r="Y19" s="1"/>
      <c r="Z19" s="1"/>
    </row>
    <row r="20" spans="1:26" ht="12.75">
      <c r="A20" s="28" t="s">
        <v>11</v>
      </c>
      <c r="B20" s="55" t="str">
        <f>Invulblad!C35</f>
        <v>Effecten op natuurgebieden</v>
      </c>
      <c r="C20" s="52">
        <f>'gewichten criteria'!G24</f>
        <v>0.4</v>
      </c>
      <c r="D20" s="52"/>
      <c r="E20" s="22">
        <f>$C20*Invulblad!I35</f>
        <v>0</v>
      </c>
      <c r="F20" s="23">
        <f>$C20*Invulblad!J35</f>
        <v>0</v>
      </c>
      <c r="G20" s="23">
        <f>$C20*Invulblad!K35</f>
        <v>0</v>
      </c>
      <c r="H20" s="23">
        <f>$C20*Invulblad!L35</f>
        <v>0</v>
      </c>
      <c r="I20" s="23">
        <f>$C20*Invulblad!M35</f>
        <v>0</v>
      </c>
      <c r="J20" s="23">
        <f>$C20*Invulblad!N35</f>
        <v>0</v>
      </c>
      <c r="K20" s="23">
        <f>$C20*Invulblad!O35</f>
        <v>0</v>
      </c>
      <c r="L20" s="23">
        <f>$C20*Invulblad!P35</f>
        <v>0</v>
      </c>
      <c r="M20" s="23">
        <f>$C20*Invulblad!Q35</f>
        <v>0</v>
      </c>
      <c r="N20" s="23">
        <f>$C20*Invulblad!R35</f>
        <v>0</v>
      </c>
      <c r="O20" s="23">
        <f>$C20*Invulblad!S35</f>
        <v>0</v>
      </c>
      <c r="P20" s="23">
        <f>$C20*Invulblad!T35</f>
        <v>0</v>
      </c>
      <c r="Q20" s="23">
        <f>$C20*Invulblad!U35</f>
        <v>0</v>
      </c>
      <c r="R20" s="23">
        <f>$C20*Invulblad!V35</f>
        <v>0</v>
      </c>
      <c r="S20" s="23">
        <f>$C20*Invulblad!W35</f>
        <v>0</v>
      </c>
      <c r="T20" s="23">
        <f>$C20*Invulblad!X35</f>
        <v>0</v>
      </c>
      <c r="U20" s="23">
        <f>$C20*Invulblad!Y35</f>
        <v>0</v>
      </c>
      <c r="V20" s="23">
        <f>$C20*Invulblad!Z35</f>
        <v>0</v>
      </c>
      <c r="W20" s="23">
        <f>$C20*Invulblad!AA35</f>
        <v>0</v>
      </c>
      <c r="X20" s="24">
        <f>$C20*Invulblad!AB35</f>
        <v>0</v>
      </c>
      <c r="Y20" s="1"/>
      <c r="Z20" s="1"/>
    </row>
    <row r="21" spans="1:26" ht="12.75">
      <c r="A21" s="29" t="s">
        <v>7</v>
      </c>
      <c r="B21" s="55" t="str">
        <f>Invulblad!C36</f>
        <v>Effecten op (provinciale) Ecologische hoofdstructuur</v>
      </c>
      <c r="C21" s="52">
        <f>'gewichten criteria'!G25</f>
        <v>0.1</v>
      </c>
      <c r="D21" s="52"/>
      <c r="E21" s="22">
        <f>$C21*Invulblad!I36</f>
        <v>0</v>
      </c>
      <c r="F21" s="23">
        <f>$C21*Invulblad!J36</f>
        <v>0</v>
      </c>
      <c r="G21" s="23">
        <f>$C21*Invulblad!K36</f>
        <v>0</v>
      </c>
      <c r="H21" s="23">
        <f>$C21*Invulblad!L36</f>
        <v>0</v>
      </c>
      <c r="I21" s="23">
        <f>$C21*Invulblad!M36</f>
        <v>0</v>
      </c>
      <c r="J21" s="23">
        <f>$C21*Invulblad!N36</f>
        <v>0</v>
      </c>
      <c r="K21" s="23">
        <f>$C21*Invulblad!O36</f>
        <v>0</v>
      </c>
      <c r="L21" s="23">
        <f>$C21*Invulblad!P36</f>
        <v>0</v>
      </c>
      <c r="M21" s="23">
        <f>$C21*Invulblad!Q36</f>
        <v>0</v>
      </c>
      <c r="N21" s="23">
        <f>$C21*Invulblad!R36</f>
        <v>0</v>
      </c>
      <c r="O21" s="23">
        <f>$C21*Invulblad!S36</f>
        <v>0</v>
      </c>
      <c r="P21" s="23">
        <f>$C21*Invulblad!T36</f>
        <v>0</v>
      </c>
      <c r="Q21" s="23">
        <f>$C21*Invulblad!U36</f>
        <v>0</v>
      </c>
      <c r="R21" s="23">
        <f>$C21*Invulblad!V36</f>
        <v>0</v>
      </c>
      <c r="S21" s="23">
        <f>$C21*Invulblad!W36</f>
        <v>0</v>
      </c>
      <c r="T21" s="23">
        <f>$C21*Invulblad!X36</f>
        <v>0</v>
      </c>
      <c r="U21" s="23">
        <f>$C21*Invulblad!Y36</f>
        <v>0</v>
      </c>
      <c r="V21" s="23">
        <f>$C21*Invulblad!Z36</f>
        <v>0</v>
      </c>
      <c r="W21" s="23">
        <f>$C21*Invulblad!AA36</f>
        <v>0</v>
      </c>
      <c r="X21" s="24">
        <f>$C21*Invulblad!AB36</f>
        <v>0</v>
      </c>
      <c r="Y21" s="1"/>
      <c r="Z21" s="1"/>
    </row>
    <row r="22" spans="1:26" ht="12.75">
      <c r="A22" s="28" t="s">
        <v>6</v>
      </c>
      <c r="B22" s="55" t="str">
        <f>Invulblad!C37</f>
        <v>Verstoring van stiltegebied</v>
      </c>
      <c r="C22" s="46">
        <f>'gewichten criteria'!G26</f>
        <v>0.1</v>
      </c>
      <c r="D22" s="46"/>
      <c r="E22" s="25">
        <f>$C22*Invulblad!I37</f>
        <v>0</v>
      </c>
      <c r="F22" s="26">
        <f>$C22*Invulblad!J37</f>
        <v>0</v>
      </c>
      <c r="G22" s="26">
        <f>$C22*Invulblad!K37</f>
        <v>0</v>
      </c>
      <c r="H22" s="26">
        <f>$C22*Invulblad!L37</f>
        <v>0</v>
      </c>
      <c r="I22" s="26">
        <f>$C22*Invulblad!M37</f>
        <v>0</v>
      </c>
      <c r="J22" s="26">
        <f>$C22*Invulblad!N37</f>
        <v>0</v>
      </c>
      <c r="K22" s="26">
        <f>$C22*Invulblad!O37</f>
        <v>0</v>
      </c>
      <c r="L22" s="23">
        <f>$C22*Invulblad!P37</f>
        <v>0</v>
      </c>
      <c r="M22" s="23">
        <f>$C22*Invulblad!Q37</f>
        <v>0</v>
      </c>
      <c r="N22" s="26">
        <f>$C22*Invulblad!R37</f>
        <v>0</v>
      </c>
      <c r="O22" s="26">
        <f>$C22*Invulblad!S37</f>
        <v>0</v>
      </c>
      <c r="P22" s="26">
        <f>$C22*Invulblad!T37</f>
        <v>0</v>
      </c>
      <c r="Q22" s="26">
        <f>$C22*Invulblad!U37</f>
        <v>0</v>
      </c>
      <c r="R22" s="26">
        <f>$C22*Invulblad!V37</f>
        <v>0</v>
      </c>
      <c r="S22" s="26">
        <f>$C22*Invulblad!W37</f>
        <v>0</v>
      </c>
      <c r="T22" s="26">
        <f>$C22*Invulblad!X37</f>
        <v>0</v>
      </c>
      <c r="U22" s="26">
        <f>$C22*Invulblad!Y37</f>
        <v>0</v>
      </c>
      <c r="V22" s="26">
        <f>$C22*Invulblad!Z37</f>
        <v>0</v>
      </c>
      <c r="W22" s="26">
        <f>$C22*Invulblad!AA37</f>
        <v>0</v>
      </c>
      <c r="X22" s="27">
        <f>$C22*Invulblad!AB37</f>
        <v>0</v>
      </c>
      <c r="Y22" s="1"/>
      <c r="Z22" s="1"/>
    </row>
    <row r="23" spans="1:26" ht="12.75">
      <c r="A23" s="1"/>
      <c r="B23" s="59" t="s">
        <v>2</v>
      </c>
      <c r="C23" s="11" t="str">
        <f>IF(SUM(C19:C22)=1,"juist","onjuist")</f>
        <v>juist</v>
      </c>
      <c r="D23" s="32">
        <f>Invulblad!U10</f>
        <v>0.15</v>
      </c>
      <c r="E23" s="36">
        <f aca="true" t="shared" si="1" ref="E23:X23">$D23*SUM(E19:E22)</f>
        <v>0</v>
      </c>
      <c r="F23" s="30">
        <f t="shared" si="1"/>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30">
        <f t="shared" si="1"/>
        <v>0</v>
      </c>
      <c r="Q23" s="30">
        <f t="shared" si="1"/>
        <v>0</v>
      </c>
      <c r="R23" s="30">
        <f t="shared" si="1"/>
        <v>0</v>
      </c>
      <c r="S23" s="30">
        <f t="shared" si="1"/>
        <v>0</v>
      </c>
      <c r="T23" s="30">
        <f t="shared" si="1"/>
        <v>0</v>
      </c>
      <c r="U23" s="30">
        <f t="shared" si="1"/>
        <v>0</v>
      </c>
      <c r="V23" s="30">
        <f t="shared" si="1"/>
        <v>0</v>
      </c>
      <c r="W23" s="30">
        <f t="shared" si="1"/>
        <v>0</v>
      </c>
      <c r="X23" s="31">
        <f t="shared" si="1"/>
        <v>0</v>
      </c>
      <c r="Y23" s="14"/>
      <c r="Z23" s="1"/>
    </row>
    <row r="24" spans="1:26" ht="15">
      <c r="A24" s="7" t="s">
        <v>35</v>
      </c>
      <c r="B24" s="60" t="s">
        <v>18</v>
      </c>
      <c r="C24" s="35"/>
      <c r="D24" s="34"/>
      <c r="E24" s="34"/>
      <c r="F24" s="34"/>
      <c r="G24" s="34"/>
      <c r="H24" s="34"/>
      <c r="I24" s="34"/>
      <c r="J24" s="34"/>
      <c r="K24" s="34"/>
      <c r="L24" s="68"/>
      <c r="M24" s="68"/>
      <c r="N24" s="34"/>
      <c r="O24" s="34"/>
      <c r="P24" s="34"/>
      <c r="Q24" s="34"/>
      <c r="R24" s="34"/>
      <c r="S24" s="34"/>
      <c r="T24" s="34"/>
      <c r="U24" s="34"/>
      <c r="V24" s="34"/>
      <c r="W24" s="34"/>
      <c r="X24" s="34"/>
      <c r="Y24" s="14"/>
      <c r="Z24" s="1"/>
    </row>
    <row r="25" spans="1:26" ht="12.75">
      <c r="A25" s="28" t="s">
        <v>10</v>
      </c>
      <c r="B25" s="55" t="str">
        <f>Invulblad!C40</f>
        <v>Beïnvloeding van archeologische waarden</v>
      </c>
      <c r="C25" s="45">
        <f>'gewichten criteria'!G29</f>
        <v>0.4</v>
      </c>
      <c r="D25" s="16"/>
      <c r="E25" s="19">
        <f>$C25*Invulblad!I40</f>
        <v>0</v>
      </c>
      <c r="F25" s="20">
        <f>$C25*Invulblad!J40</f>
        <v>0</v>
      </c>
      <c r="G25" s="20">
        <f>$C25*Invulblad!K40</f>
        <v>0</v>
      </c>
      <c r="H25" s="20">
        <f>$C25*Invulblad!L40</f>
        <v>0</v>
      </c>
      <c r="I25" s="20">
        <f>$C25*Invulblad!M40</f>
        <v>0</v>
      </c>
      <c r="J25" s="20">
        <f>$C25*Invulblad!N40</f>
        <v>0</v>
      </c>
      <c r="K25" s="20">
        <f>$C25*Invulblad!O40</f>
        <v>0</v>
      </c>
      <c r="L25" s="23">
        <f>$C25*Invulblad!P40</f>
        <v>0</v>
      </c>
      <c r="M25" s="23">
        <f>$C25*Invulblad!Q40</f>
        <v>0</v>
      </c>
      <c r="N25" s="20">
        <f>$C25*Invulblad!R40</f>
        <v>0</v>
      </c>
      <c r="O25" s="20">
        <f>$C25*Invulblad!S40</f>
        <v>0</v>
      </c>
      <c r="P25" s="20">
        <f>$C25*Invulblad!T40</f>
        <v>0</v>
      </c>
      <c r="Q25" s="20">
        <f>$C25*Invulblad!U40</f>
        <v>0</v>
      </c>
      <c r="R25" s="20">
        <f>$C25*Invulblad!V40</f>
        <v>0</v>
      </c>
      <c r="S25" s="20">
        <f>$C25*Invulblad!W40</f>
        <v>0</v>
      </c>
      <c r="T25" s="20">
        <f>$C25*Invulblad!X40</f>
        <v>0</v>
      </c>
      <c r="U25" s="20">
        <f>$C25*Invulblad!Y40</f>
        <v>0</v>
      </c>
      <c r="V25" s="20">
        <f>$C25*Invulblad!Z40</f>
        <v>0</v>
      </c>
      <c r="W25" s="20">
        <f>$C25*Invulblad!AA40</f>
        <v>0</v>
      </c>
      <c r="X25" s="21">
        <f>$C25*Invulblad!AB40</f>
        <v>0</v>
      </c>
      <c r="Y25" s="14"/>
      <c r="Z25" s="1"/>
    </row>
    <row r="26" spans="1:26" ht="12.75">
      <c r="A26" s="29" t="s">
        <v>11</v>
      </c>
      <c r="B26" s="55" t="str">
        <f>Invulblad!C41</f>
        <v>Beïnvloeding van cultuurhistorische waarden</v>
      </c>
      <c r="C26" s="52">
        <f>'gewichten criteria'!G30</f>
        <v>0.4</v>
      </c>
      <c r="D26" s="17"/>
      <c r="E26" s="22">
        <f>$C26*Invulblad!I41</f>
        <v>0</v>
      </c>
      <c r="F26" s="23">
        <f>$C26*Invulblad!J41</f>
        <v>0</v>
      </c>
      <c r="G26" s="23">
        <f>$C26*Invulblad!K41</f>
        <v>0</v>
      </c>
      <c r="H26" s="23">
        <f>$C26*Invulblad!L41</f>
        <v>0</v>
      </c>
      <c r="I26" s="23">
        <f>$C26*Invulblad!M41</f>
        <v>0</v>
      </c>
      <c r="J26" s="23">
        <f>$C26*Invulblad!N41</f>
        <v>0</v>
      </c>
      <c r="K26" s="23">
        <f>$C26*Invulblad!O41</f>
        <v>0</v>
      </c>
      <c r="L26" s="23">
        <f>$C26*Invulblad!P41</f>
        <v>0</v>
      </c>
      <c r="M26" s="23">
        <f>$C26*Invulblad!Q41</f>
        <v>0</v>
      </c>
      <c r="N26" s="23">
        <f>$C26*Invulblad!R41</f>
        <v>0</v>
      </c>
      <c r="O26" s="23">
        <f>$C26*Invulblad!S41</f>
        <v>0</v>
      </c>
      <c r="P26" s="23">
        <f>$C26*Invulblad!T41</f>
        <v>0</v>
      </c>
      <c r="Q26" s="23">
        <f>$C26*Invulblad!U41</f>
        <v>0</v>
      </c>
      <c r="R26" s="23">
        <f>$C26*Invulblad!V41</f>
        <v>0</v>
      </c>
      <c r="S26" s="23">
        <f>$C26*Invulblad!W41</f>
        <v>0</v>
      </c>
      <c r="T26" s="23">
        <f>$C26*Invulblad!X41</f>
        <v>0</v>
      </c>
      <c r="U26" s="23">
        <f>$C26*Invulblad!Y41</f>
        <v>0</v>
      </c>
      <c r="V26" s="23">
        <f>$C26*Invulblad!Z41</f>
        <v>0</v>
      </c>
      <c r="W26" s="23">
        <f>$C26*Invulblad!AA41</f>
        <v>0</v>
      </c>
      <c r="X26" s="24">
        <f>$C26*Invulblad!AB41</f>
        <v>0</v>
      </c>
      <c r="Y26" s="1"/>
      <c r="Z26" s="1"/>
    </row>
    <row r="27" spans="1:26" ht="12.75">
      <c r="A27" s="28" t="s">
        <v>7</v>
      </c>
      <c r="B27" s="55" t="str">
        <f>Invulblad!C42</f>
        <v>Beïnvloeding van aardkundige waarden</v>
      </c>
      <c r="C27" s="46">
        <f>'gewichten criteria'!G31</f>
        <v>0.2</v>
      </c>
      <c r="D27" s="18"/>
      <c r="E27" s="25">
        <f>$C27*Invulblad!I42</f>
        <v>0</v>
      </c>
      <c r="F27" s="26">
        <f>$C27*Invulblad!J42</f>
        <v>0</v>
      </c>
      <c r="G27" s="26">
        <f>$C27*Invulblad!K42</f>
        <v>0</v>
      </c>
      <c r="H27" s="26">
        <f>$C27*Invulblad!L42</f>
        <v>0</v>
      </c>
      <c r="I27" s="26">
        <f>$C27*Invulblad!M42</f>
        <v>0</v>
      </c>
      <c r="J27" s="26">
        <f>$C27*Invulblad!N42</f>
        <v>0</v>
      </c>
      <c r="K27" s="26">
        <f>$C27*Invulblad!O42</f>
        <v>0</v>
      </c>
      <c r="L27" s="23">
        <f>$C27*Invulblad!P42</f>
        <v>0</v>
      </c>
      <c r="M27" s="23">
        <f>$C27*Invulblad!Q42</f>
        <v>0</v>
      </c>
      <c r="N27" s="26">
        <f>$C27*Invulblad!R42</f>
        <v>0</v>
      </c>
      <c r="O27" s="26">
        <f>$C27*Invulblad!S42</f>
        <v>0</v>
      </c>
      <c r="P27" s="26">
        <f>$C27*Invulblad!T42</f>
        <v>0</v>
      </c>
      <c r="Q27" s="26">
        <f>$C27*Invulblad!U42</f>
        <v>0</v>
      </c>
      <c r="R27" s="26">
        <f>$C27*Invulblad!V42</f>
        <v>0</v>
      </c>
      <c r="S27" s="26">
        <f>$C27*Invulblad!W42</f>
        <v>0</v>
      </c>
      <c r="T27" s="26">
        <f>$C27*Invulblad!X42</f>
        <v>0</v>
      </c>
      <c r="U27" s="26">
        <f>$C27*Invulblad!Y42</f>
        <v>0</v>
      </c>
      <c r="V27" s="26">
        <f>$C27*Invulblad!Z42</f>
        <v>0</v>
      </c>
      <c r="W27" s="26">
        <f>$C27*Invulblad!AA42</f>
        <v>0</v>
      </c>
      <c r="X27" s="27">
        <f>$C27*Invulblad!AB42</f>
        <v>0</v>
      </c>
      <c r="Y27" s="1"/>
      <c r="Z27" s="1"/>
    </row>
    <row r="28" spans="1:26" ht="12.75">
      <c r="A28" s="1"/>
      <c r="B28" s="59" t="s">
        <v>2</v>
      </c>
      <c r="C28" s="11" t="str">
        <f>IF(SUM(C25:C27)=1,"juist","onjuist")</f>
        <v>juist</v>
      </c>
      <c r="D28" s="32">
        <f>Invulblad!U11</f>
        <v>0.1</v>
      </c>
      <c r="E28" s="36">
        <f aca="true" t="shared" si="2" ref="E28:X28">$D28*SUM(E25:E27)</f>
        <v>0</v>
      </c>
      <c r="F28" s="30">
        <f t="shared" si="2"/>
        <v>0</v>
      </c>
      <c r="G28" s="30">
        <f t="shared" si="2"/>
        <v>0</v>
      </c>
      <c r="H28" s="30">
        <f t="shared" si="2"/>
        <v>0</v>
      </c>
      <c r="I28" s="30">
        <f t="shared" si="2"/>
        <v>0</v>
      </c>
      <c r="J28" s="30">
        <f t="shared" si="2"/>
        <v>0</v>
      </c>
      <c r="K28" s="30">
        <f t="shared" si="2"/>
        <v>0</v>
      </c>
      <c r="L28" s="30">
        <f t="shared" si="2"/>
        <v>0</v>
      </c>
      <c r="M28" s="30">
        <f t="shared" si="2"/>
        <v>0</v>
      </c>
      <c r="N28" s="30">
        <f t="shared" si="2"/>
        <v>0</v>
      </c>
      <c r="O28" s="30">
        <f t="shared" si="2"/>
        <v>0</v>
      </c>
      <c r="P28" s="30">
        <f t="shared" si="2"/>
        <v>0</v>
      </c>
      <c r="Q28" s="30">
        <f t="shared" si="2"/>
        <v>0</v>
      </c>
      <c r="R28" s="30">
        <f t="shared" si="2"/>
        <v>0</v>
      </c>
      <c r="S28" s="30">
        <f t="shared" si="2"/>
        <v>0</v>
      </c>
      <c r="T28" s="30">
        <f t="shared" si="2"/>
        <v>0</v>
      </c>
      <c r="U28" s="30">
        <f t="shared" si="2"/>
        <v>0</v>
      </c>
      <c r="V28" s="30">
        <f t="shared" si="2"/>
        <v>0</v>
      </c>
      <c r="W28" s="30">
        <f t="shared" si="2"/>
        <v>0</v>
      </c>
      <c r="X28" s="31">
        <f t="shared" si="2"/>
        <v>0</v>
      </c>
      <c r="Y28" s="1"/>
      <c r="Z28" s="1"/>
    </row>
    <row r="29" spans="1:26" ht="15">
      <c r="A29" s="7" t="s">
        <v>36</v>
      </c>
      <c r="B29" s="60" t="s">
        <v>19</v>
      </c>
      <c r="C29" s="1"/>
      <c r="D29" s="1"/>
      <c r="E29" s="3"/>
      <c r="F29" s="3"/>
      <c r="G29" s="3"/>
      <c r="H29" s="3"/>
      <c r="I29" s="3"/>
      <c r="J29" s="3"/>
      <c r="K29" s="3"/>
      <c r="L29" s="67"/>
      <c r="M29" s="67"/>
      <c r="N29" s="3"/>
      <c r="O29" s="3"/>
      <c r="P29" s="3"/>
      <c r="Q29" s="3"/>
      <c r="R29" s="3"/>
      <c r="S29" s="3"/>
      <c r="T29" s="3"/>
      <c r="U29" s="3"/>
      <c r="V29" s="3"/>
      <c r="W29" s="3"/>
      <c r="X29" s="3"/>
      <c r="Y29" s="1"/>
      <c r="Z29" s="1"/>
    </row>
    <row r="30" spans="1:26" ht="12.75">
      <c r="A30" s="28" t="s">
        <v>10</v>
      </c>
      <c r="B30" s="55" t="str">
        <f>Invulblad!C45</f>
        <v>Verstoring van woongenot</v>
      </c>
      <c r="C30" s="45">
        <f>'gewichten criteria'!G34</f>
        <v>0.4</v>
      </c>
      <c r="D30" s="39"/>
      <c r="E30" s="19">
        <f>$C30*Invulblad!I45</f>
        <v>0</v>
      </c>
      <c r="F30" s="20">
        <f>$C30*Invulblad!J45</f>
        <v>0</v>
      </c>
      <c r="G30" s="20">
        <f>$C30*Invulblad!K45</f>
        <v>0</v>
      </c>
      <c r="H30" s="20">
        <f>$C30*Invulblad!L45</f>
        <v>0</v>
      </c>
      <c r="I30" s="20">
        <f>$C30*Invulblad!M45</f>
        <v>0</v>
      </c>
      <c r="J30" s="20">
        <f>$C30*Invulblad!N45</f>
        <v>0</v>
      </c>
      <c r="K30" s="20">
        <f>$C30*Invulblad!O45</f>
        <v>0</v>
      </c>
      <c r="L30" s="23">
        <f>$C30*Invulblad!P45</f>
        <v>0</v>
      </c>
      <c r="M30" s="23">
        <f>$C30*Invulblad!Q45</f>
        <v>0</v>
      </c>
      <c r="N30" s="20">
        <f>$C30*Invulblad!R45</f>
        <v>0</v>
      </c>
      <c r="O30" s="20">
        <f>$C30*Invulblad!S45</f>
        <v>0</v>
      </c>
      <c r="P30" s="20">
        <f>$C30*Invulblad!T45</f>
        <v>0</v>
      </c>
      <c r="Q30" s="20">
        <f>$C30*Invulblad!U45</f>
        <v>0</v>
      </c>
      <c r="R30" s="20">
        <f>$C30*Invulblad!V45</f>
        <v>0</v>
      </c>
      <c r="S30" s="20">
        <f>$C30*Invulblad!W45</f>
        <v>0</v>
      </c>
      <c r="T30" s="20">
        <f>$C30*Invulblad!X45</f>
        <v>0</v>
      </c>
      <c r="U30" s="20">
        <f>$C30*Invulblad!Y45</f>
        <v>0</v>
      </c>
      <c r="V30" s="20">
        <f>$C30*Invulblad!Z45</f>
        <v>0</v>
      </c>
      <c r="W30" s="20">
        <f>$C30*Invulblad!AA45</f>
        <v>0</v>
      </c>
      <c r="X30" s="21">
        <f>$C30*Invulblad!AB45</f>
        <v>0</v>
      </c>
      <c r="Y30" s="1"/>
      <c r="Z30" s="1"/>
    </row>
    <row r="31" spans="1:26" ht="12.75">
      <c r="A31" s="28" t="s">
        <v>11</v>
      </c>
      <c r="B31" s="55" t="str">
        <f>Invulblad!C46</f>
        <v>Effecten op recreatie</v>
      </c>
      <c r="C31" s="52">
        <f>'gewichten criteria'!G35</f>
        <v>0.4</v>
      </c>
      <c r="D31" s="41"/>
      <c r="E31" s="22">
        <f>$C31*Invulblad!I46</f>
        <v>0</v>
      </c>
      <c r="F31" s="23">
        <f>$C31*Invulblad!J46</f>
        <v>0</v>
      </c>
      <c r="G31" s="23">
        <f>$C31*Invulblad!K46</f>
        <v>0</v>
      </c>
      <c r="H31" s="23">
        <f>$C31*Invulblad!L46</f>
        <v>0</v>
      </c>
      <c r="I31" s="23">
        <f>$C31*Invulblad!M46</f>
        <v>0</v>
      </c>
      <c r="J31" s="23">
        <f>$C31*Invulblad!N46</f>
        <v>0</v>
      </c>
      <c r="K31" s="23">
        <f>$C31*Invulblad!O46</f>
        <v>0</v>
      </c>
      <c r="L31" s="23">
        <f>$C31*Invulblad!P46</f>
        <v>0</v>
      </c>
      <c r="M31" s="23">
        <f>$C31*Invulblad!Q46</f>
        <v>0</v>
      </c>
      <c r="N31" s="23">
        <f>$C31*Invulblad!R46</f>
        <v>0</v>
      </c>
      <c r="O31" s="23">
        <f>$C31*Invulblad!S46</f>
        <v>0</v>
      </c>
      <c r="P31" s="23">
        <f>$C31*Invulblad!T46</f>
        <v>0</v>
      </c>
      <c r="Q31" s="23">
        <f>$C31*Invulblad!U46</f>
        <v>0</v>
      </c>
      <c r="R31" s="23">
        <f>$C31*Invulblad!V46</f>
        <v>0</v>
      </c>
      <c r="S31" s="23">
        <f>$C31*Invulblad!W46</f>
        <v>0</v>
      </c>
      <c r="T31" s="23">
        <f>$C31*Invulblad!X46</f>
        <v>0</v>
      </c>
      <c r="U31" s="23">
        <f>$C31*Invulblad!Y46</f>
        <v>0</v>
      </c>
      <c r="V31" s="23">
        <f>$C31*Invulblad!Z46</f>
        <v>0</v>
      </c>
      <c r="W31" s="23">
        <f>$C31*Invulblad!AA46</f>
        <v>0</v>
      </c>
      <c r="X31" s="24">
        <f>$C31*Invulblad!AB46</f>
        <v>0</v>
      </c>
      <c r="Y31" s="1"/>
      <c r="Z31" s="1"/>
    </row>
    <row r="32" spans="1:26" ht="13.5" customHeight="1">
      <c r="A32" s="29" t="s">
        <v>7</v>
      </c>
      <c r="B32" s="55" t="str">
        <f>Invulblad!C47</f>
        <v>Beïnvloeding van verkeersveiligheid</v>
      </c>
      <c r="C32" s="46">
        <f>'gewichten criteria'!G36</f>
        <v>0.2</v>
      </c>
      <c r="D32" s="40"/>
      <c r="E32" s="25">
        <f>$C32*Invulblad!I47</f>
        <v>0</v>
      </c>
      <c r="F32" s="26">
        <f>$C32*Invulblad!J47</f>
        <v>0</v>
      </c>
      <c r="G32" s="26">
        <f>$C32*Invulblad!K47</f>
        <v>0</v>
      </c>
      <c r="H32" s="26">
        <f>$C32*Invulblad!L47</f>
        <v>0</v>
      </c>
      <c r="I32" s="26">
        <f>$C32*Invulblad!M47</f>
        <v>0</v>
      </c>
      <c r="J32" s="26">
        <f>$C32*Invulblad!N47</f>
        <v>0</v>
      </c>
      <c r="K32" s="26">
        <f>$C32*Invulblad!O47</f>
        <v>0</v>
      </c>
      <c r="L32" s="23">
        <f>$C32*Invulblad!P47</f>
        <v>0</v>
      </c>
      <c r="M32" s="23">
        <f>$C32*Invulblad!Q47</f>
        <v>0</v>
      </c>
      <c r="N32" s="26">
        <f>$C32*Invulblad!R47</f>
        <v>0</v>
      </c>
      <c r="O32" s="26">
        <f>$C32*Invulblad!S47</f>
        <v>0</v>
      </c>
      <c r="P32" s="26">
        <f>$C32*Invulblad!T47</f>
        <v>0</v>
      </c>
      <c r="Q32" s="26">
        <f>$C32*Invulblad!U47</f>
        <v>0</v>
      </c>
      <c r="R32" s="26">
        <f>$C32*Invulblad!V47</f>
        <v>0</v>
      </c>
      <c r="S32" s="26">
        <f>$C32*Invulblad!W47</f>
        <v>0</v>
      </c>
      <c r="T32" s="26">
        <f>$C32*Invulblad!X47</f>
        <v>0</v>
      </c>
      <c r="U32" s="26">
        <f>$C32*Invulblad!Y47</f>
        <v>0</v>
      </c>
      <c r="V32" s="26">
        <f>$C32*Invulblad!Z47</f>
        <v>0</v>
      </c>
      <c r="W32" s="26">
        <f>$C32*Invulblad!AA47</f>
        <v>0</v>
      </c>
      <c r="X32" s="27">
        <f>$C32*Invulblad!AB47</f>
        <v>0</v>
      </c>
      <c r="Y32" s="1"/>
      <c r="Z32" s="1"/>
    </row>
    <row r="33" spans="1:26" ht="13.5" customHeight="1">
      <c r="A33" s="4"/>
      <c r="B33" s="61" t="s">
        <v>2</v>
      </c>
      <c r="C33" s="200" t="str">
        <f>IF(SUM(C30:C32)=1,"juist","onjuist")</f>
        <v>juist</v>
      </c>
      <c r="D33" s="32">
        <f>Invulblad!U12</f>
        <v>0.15</v>
      </c>
      <c r="E33" s="36">
        <f aca="true" t="shared" si="3" ref="E33:X33">$D33*SUM(E30:E32)</f>
        <v>0</v>
      </c>
      <c r="F33" s="30">
        <f t="shared" si="3"/>
        <v>0</v>
      </c>
      <c r="G33" s="30">
        <f t="shared" si="3"/>
        <v>0</v>
      </c>
      <c r="H33" s="30">
        <f t="shared" si="3"/>
        <v>0</v>
      </c>
      <c r="I33" s="30">
        <f t="shared" si="3"/>
        <v>0</v>
      </c>
      <c r="J33" s="30">
        <f t="shared" si="3"/>
        <v>0</v>
      </c>
      <c r="K33" s="30">
        <f t="shared" si="3"/>
        <v>0</v>
      </c>
      <c r="L33" s="30">
        <f t="shared" si="3"/>
        <v>0</v>
      </c>
      <c r="M33" s="30">
        <f t="shared" si="3"/>
        <v>0</v>
      </c>
      <c r="N33" s="30">
        <f t="shared" si="3"/>
        <v>0</v>
      </c>
      <c r="O33" s="30">
        <f t="shared" si="3"/>
        <v>0</v>
      </c>
      <c r="P33" s="30">
        <f t="shared" si="3"/>
        <v>0</v>
      </c>
      <c r="Q33" s="30">
        <f t="shared" si="3"/>
        <v>0</v>
      </c>
      <c r="R33" s="30">
        <f t="shared" si="3"/>
        <v>0</v>
      </c>
      <c r="S33" s="30">
        <f t="shared" si="3"/>
        <v>0</v>
      </c>
      <c r="T33" s="30">
        <f t="shared" si="3"/>
        <v>0</v>
      </c>
      <c r="U33" s="30">
        <f t="shared" si="3"/>
        <v>0</v>
      </c>
      <c r="V33" s="30">
        <f t="shared" si="3"/>
        <v>0</v>
      </c>
      <c r="W33" s="30">
        <f t="shared" si="3"/>
        <v>0</v>
      </c>
      <c r="X33" s="31">
        <f t="shared" si="3"/>
        <v>0</v>
      </c>
      <c r="Y33" s="1"/>
      <c r="Z33" s="1"/>
    </row>
    <row r="34" spans="1:26" ht="13.5" customHeight="1">
      <c r="A34" s="7" t="s">
        <v>37</v>
      </c>
      <c r="B34" s="60" t="s">
        <v>20</v>
      </c>
      <c r="C34" s="11"/>
      <c r="D34" s="37"/>
      <c r="E34" s="38"/>
      <c r="F34" s="38"/>
      <c r="G34" s="38"/>
      <c r="H34" s="38"/>
      <c r="I34" s="38"/>
      <c r="J34" s="38"/>
      <c r="K34" s="38"/>
      <c r="L34" s="69"/>
      <c r="M34" s="69"/>
      <c r="N34" s="38"/>
      <c r="O34" s="38"/>
      <c r="P34" s="38"/>
      <c r="Q34" s="38"/>
      <c r="R34" s="38"/>
      <c r="S34" s="38"/>
      <c r="T34" s="38"/>
      <c r="U34" s="38"/>
      <c r="V34" s="38"/>
      <c r="W34" s="38"/>
      <c r="X34" s="38"/>
      <c r="Y34" s="1"/>
      <c r="Z34" s="1"/>
    </row>
    <row r="35" spans="1:26" ht="13.5" customHeight="1">
      <c r="A35" s="28" t="s">
        <v>10</v>
      </c>
      <c r="B35" s="55" t="str">
        <f>Invulblad!C50</f>
        <v>Kansen voor ruimtelijke ontwikkeling</v>
      </c>
      <c r="C35" s="199">
        <f>'gewichten criteria'!G39</f>
        <v>1</v>
      </c>
      <c r="D35" s="45"/>
      <c r="E35" s="19">
        <f>$C35*Invulblad!I50</f>
        <v>0</v>
      </c>
      <c r="F35" s="20">
        <f>$C35*Invulblad!J50</f>
        <v>0</v>
      </c>
      <c r="G35" s="20">
        <f>$C35*Invulblad!K50</f>
        <v>0</v>
      </c>
      <c r="H35" s="20">
        <f>$C35*Invulblad!L50</f>
        <v>0</v>
      </c>
      <c r="I35" s="20">
        <f>$C35*Invulblad!M50</f>
        <v>0</v>
      </c>
      <c r="J35" s="20">
        <f>$C35*Invulblad!N50</f>
        <v>0</v>
      </c>
      <c r="K35" s="20">
        <f>$C35*Invulblad!O50</f>
        <v>0</v>
      </c>
      <c r="L35" s="23">
        <f>$C35*Invulblad!P50</f>
        <v>0</v>
      </c>
      <c r="M35" s="23">
        <f>$C35*Invulblad!Q50</f>
        <v>0</v>
      </c>
      <c r="N35" s="20">
        <f>$C35*Invulblad!R50</f>
        <v>0</v>
      </c>
      <c r="O35" s="20">
        <f>$C35*Invulblad!S50</f>
        <v>0</v>
      </c>
      <c r="P35" s="20">
        <f>$C35*Invulblad!T50</f>
        <v>0</v>
      </c>
      <c r="Q35" s="20">
        <f>$C35*Invulblad!U50</f>
        <v>0</v>
      </c>
      <c r="R35" s="20">
        <f>$C35*Invulblad!V50</f>
        <v>0</v>
      </c>
      <c r="S35" s="20">
        <f>$C35*Invulblad!W50</f>
        <v>0</v>
      </c>
      <c r="T35" s="20">
        <f>$C35*Invulblad!X50</f>
        <v>0</v>
      </c>
      <c r="U35" s="20">
        <f>$C35*Invulblad!Y50</f>
        <v>0</v>
      </c>
      <c r="V35" s="20">
        <f>$C35*Invulblad!Z50</f>
        <v>0</v>
      </c>
      <c r="W35" s="20">
        <f>$C35*Invulblad!AA50</f>
        <v>0</v>
      </c>
      <c r="X35" s="21">
        <f>$C35*Invulblad!AB50</f>
        <v>0</v>
      </c>
      <c r="Y35" s="1"/>
      <c r="Z35" s="1"/>
    </row>
    <row r="36" spans="1:26" ht="13.5" customHeight="1">
      <c r="A36" s="4"/>
      <c r="B36" s="59" t="s">
        <v>2</v>
      </c>
      <c r="C36" s="11" t="str">
        <f>IF(SUM(C35:C35)=1,"juist","onjuist")</f>
        <v>juist</v>
      </c>
      <c r="D36" s="32">
        <f>Invulblad!U13</f>
        <v>0.35</v>
      </c>
      <c r="E36" s="36">
        <f aca="true" t="shared" si="4" ref="E36:X36">$D36*SUM(E35:E35)</f>
        <v>0</v>
      </c>
      <c r="F36" s="30">
        <f t="shared" si="4"/>
        <v>0</v>
      </c>
      <c r="G36" s="30">
        <f t="shared" si="4"/>
        <v>0</v>
      </c>
      <c r="H36" s="30">
        <f t="shared" si="4"/>
        <v>0</v>
      </c>
      <c r="I36" s="30">
        <f t="shared" si="4"/>
        <v>0</v>
      </c>
      <c r="J36" s="30">
        <f t="shared" si="4"/>
        <v>0</v>
      </c>
      <c r="K36" s="30">
        <f t="shared" si="4"/>
        <v>0</v>
      </c>
      <c r="L36" s="30">
        <f t="shared" si="4"/>
        <v>0</v>
      </c>
      <c r="M36" s="30">
        <f t="shared" si="4"/>
        <v>0</v>
      </c>
      <c r="N36" s="30">
        <f t="shared" si="4"/>
        <v>0</v>
      </c>
      <c r="O36" s="30">
        <f t="shared" si="4"/>
        <v>0</v>
      </c>
      <c r="P36" s="30">
        <f t="shared" si="4"/>
        <v>0</v>
      </c>
      <c r="Q36" s="30">
        <f t="shared" si="4"/>
        <v>0</v>
      </c>
      <c r="R36" s="30">
        <f t="shared" si="4"/>
        <v>0</v>
      </c>
      <c r="S36" s="30">
        <f t="shared" si="4"/>
        <v>0</v>
      </c>
      <c r="T36" s="30">
        <f t="shared" si="4"/>
        <v>0</v>
      </c>
      <c r="U36" s="30">
        <f t="shared" si="4"/>
        <v>0</v>
      </c>
      <c r="V36" s="30">
        <f t="shared" si="4"/>
        <v>0</v>
      </c>
      <c r="W36" s="30">
        <f t="shared" si="4"/>
        <v>0</v>
      </c>
      <c r="X36" s="31">
        <f t="shared" si="4"/>
        <v>0</v>
      </c>
      <c r="Y36" s="1"/>
      <c r="Z36" s="1"/>
    </row>
    <row r="37" spans="1:26" ht="13.5" customHeight="1">
      <c r="A37" s="7" t="s">
        <v>38</v>
      </c>
      <c r="B37" s="60" t="s">
        <v>44</v>
      </c>
      <c r="C37" s="11"/>
      <c r="D37" s="37"/>
      <c r="E37" s="38"/>
      <c r="F37" s="38"/>
      <c r="G37" s="38"/>
      <c r="H37" s="38"/>
      <c r="I37" s="38"/>
      <c r="J37" s="38"/>
      <c r="K37" s="38"/>
      <c r="L37" s="38"/>
      <c r="M37" s="38"/>
      <c r="N37" s="38"/>
      <c r="O37" s="38"/>
      <c r="P37" s="38"/>
      <c r="Q37" s="38"/>
      <c r="R37" s="38"/>
      <c r="S37" s="38"/>
      <c r="T37" s="38"/>
      <c r="U37" s="38"/>
      <c r="V37" s="38"/>
      <c r="W37" s="38"/>
      <c r="X37" s="38"/>
      <c r="Y37" s="1"/>
      <c r="Z37" s="1"/>
    </row>
    <row r="38" spans="1:26" ht="13.5" customHeight="1">
      <c r="A38" s="28" t="s">
        <v>10</v>
      </c>
      <c r="B38" s="55" t="str">
        <f>Invulblad!C53</f>
        <v>depotligging in relatie tot baggerspecieaanbod</v>
      </c>
      <c r="C38" s="199">
        <f>'gewichten criteria'!G42</f>
        <v>1</v>
      </c>
      <c r="D38" s="63"/>
      <c r="E38" s="64">
        <f>$C38*Invulblad!I53</f>
        <v>0</v>
      </c>
      <c r="F38" s="65">
        <f>$C38*Invulblad!J53</f>
        <v>0</v>
      </c>
      <c r="G38" s="65">
        <f>$C38*Invulblad!K53</f>
        <v>0</v>
      </c>
      <c r="H38" s="65">
        <f>$C38*Invulblad!L53</f>
        <v>0</v>
      </c>
      <c r="I38" s="65">
        <f>$C38*Invulblad!M53</f>
        <v>0</v>
      </c>
      <c r="J38" s="65">
        <f>$C38*Invulblad!N53</f>
        <v>0</v>
      </c>
      <c r="K38" s="65">
        <f>$C38*Invulblad!O53</f>
        <v>0</v>
      </c>
      <c r="L38" s="65">
        <f>$C38*Invulblad!P53</f>
        <v>0</v>
      </c>
      <c r="M38" s="65">
        <f>$C38*Invulblad!Q53</f>
        <v>0</v>
      </c>
      <c r="N38" s="65">
        <f>$C38*Invulblad!R53</f>
        <v>0</v>
      </c>
      <c r="O38" s="65">
        <f>$C38*Invulblad!S53</f>
        <v>0</v>
      </c>
      <c r="P38" s="65">
        <f>$C38*Invulblad!T53</f>
        <v>0</v>
      </c>
      <c r="Q38" s="65">
        <f>$C38*Invulblad!U53</f>
        <v>0</v>
      </c>
      <c r="R38" s="65">
        <f>$C38*Invulblad!V53</f>
        <v>0</v>
      </c>
      <c r="S38" s="65">
        <f>$C38*Invulblad!W53</f>
        <v>0</v>
      </c>
      <c r="T38" s="65">
        <f>$C38*Invulblad!X53</f>
        <v>0</v>
      </c>
      <c r="U38" s="65">
        <f>$C38*Invulblad!Y53</f>
        <v>0</v>
      </c>
      <c r="V38" s="65">
        <f>$C38*Invulblad!Z53</f>
        <v>0</v>
      </c>
      <c r="W38" s="65">
        <f>$C38*Invulblad!AA53</f>
        <v>0</v>
      </c>
      <c r="X38" s="66">
        <f>$C38*Invulblad!AB53</f>
        <v>0</v>
      </c>
      <c r="Y38" s="1"/>
      <c r="Z38" s="1"/>
    </row>
    <row r="39" spans="1:26" ht="13.5" customHeight="1">
      <c r="A39" s="4"/>
      <c r="B39" s="59" t="s">
        <v>2</v>
      </c>
      <c r="C39" s="11" t="str">
        <f>IF(SUM(C38:C38)=1,"juist","onjuist")</f>
        <v>juist</v>
      </c>
      <c r="D39" s="32">
        <f>Invulblad!U14</f>
        <v>0.1</v>
      </c>
      <c r="E39" s="36">
        <f aca="true" t="shared" si="5" ref="E39:X39">$D39*E38</f>
        <v>0</v>
      </c>
      <c r="F39" s="30">
        <f t="shared" si="5"/>
        <v>0</v>
      </c>
      <c r="G39" s="30">
        <f t="shared" si="5"/>
        <v>0</v>
      </c>
      <c r="H39" s="30">
        <f t="shared" si="5"/>
        <v>0</v>
      </c>
      <c r="I39" s="30">
        <f t="shared" si="5"/>
        <v>0</v>
      </c>
      <c r="J39" s="30">
        <f t="shared" si="5"/>
        <v>0</v>
      </c>
      <c r="K39" s="30">
        <f t="shared" si="5"/>
        <v>0</v>
      </c>
      <c r="L39" s="30">
        <f t="shared" si="5"/>
        <v>0</v>
      </c>
      <c r="M39" s="30">
        <f t="shared" si="5"/>
        <v>0</v>
      </c>
      <c r="N39" s="30">
        <f t="shared" si="5"/>
        <v>0</v>
      </c>
      <c r="O39" s="30">
        <f t="shared" si="5"/>
        <v>0</v>
      </c>
      <c r="P39" s="30">
        <f t="shared" si="5"/>
        <v>0</v>
      </c>
      <c r="Q39" s="30">
        <f t="shared" si="5"/>
        <v>0</v>
      </c>
      <c r="R39" s="30">
        <f t="shared" si="5"/>
        <v>0</v>
      </c>
      <c r="S39" s="30">
        <f t="shared" si="5"/>
        <v>0</v>
      </c>
      <c r="T39" s="30">
        <f t="shared" si="5"/>
        <v>0</v>
      </c>
      <c r="U39" s="30">
        <f t="shared" si="5"/>
        <v>0</v>
      </c>
      <c r="V39" s="30">
        <f t="shared" si="5"/>
        <v>0</v>
      </c>
      <c r="W39" s="30">
        <f t="shared" si="5"/>
        <v>0</v>
      </c>
      <c r="X39" s="31">
        <f t="shared" si="5"/>
        <v>0</v>
      </c>
      <c r="Y39" s="1"/>
      <c r="Z39" s="1"/>
    </row>
    <row r="40" spans="1:26" ht="12.75">
      <c r="A40" s="1"/>
      <c r="B40" s="55"/>
      <c r="C40" s="1"/>
      <c r="D40" s="1"/>
      <c r="E40" s="3"/>
      <c r="F40" s="3"/>
      <c r="G40" s="3"/>
      <c r="H40" s="3"/>
      <c r="I40" s="3"/>
      <c r="J40" s="3"/>
      <c r="K40" s="3"/>
      <c r="L40" s="3"/>
      <c r="M40" s="3"/>
      <c r="N40" s="3"/>
      <c r="O40" s="3"/>
      <c r="P40" s="3"/>
      <c r="Q40" s="3"/>
      <c r="R40" s="3"/>
      <c r="S40" s="3"/>
      <c r="T40" s="3"/>
      <c r="U40" s="3"/>
      <c r="V40" s="3"/>
      <c r="W40" s="3"/>
      <c r="X40" s="3"/>
      <c r="Y40" s="1"/>
      <c r="Z40" s="1"/>
    </row>
    <row r="41" spans="1:26" ht="12.75">
      <c r="A41" s="1"/>
      <c r="B41" s="59" t="s">
        <v>3</v>
      </c>
      <c r="C41" s="1"/>
      <c r="D41" s="42">
        <f>SUM(D14,D17,D23,D28,D33,D36,D39)</f>
        <v>1</v>
      </c>
      <c r="E41" s="47">
        <f>E14+E17+E23+E28+E33+E36+E39</f>
        <v>0</v>
      </c>
      <c r="F41" s="43">
        <f>F14+F17+F23+F28+F33+F36+F39</f>
        <v>0</v>
      </c>
      <c r="G41" s="43">
        <f>G14+G17+G23+G28+G33+G36+G39</f>
        <v>0</v>
      </c>
      <c r="H41" s="43">
        <f>H14+H17+H23+H28+H33+H36+H39</f>
        <v>0</v>
      </c>
      <c r="I41" s="43">
        <f>I14+I17+I23+I28+I33+I36+I39</f>
        <v>0</v>
      </c>
      <c r="J41" s="43">
        <f>J14+J17+J23+J28+J33+J36+J39</f>
        <v>0</v>
      </c>
      <c r="K41" s="43">
        <f>K14+K17+K23+K28+K33+K36+K39</f>
        <v>0</v>
      </c>
      <c r="L41" s="43">
        <f>L14+L17+L23+L28+L33+L36+L39</f>
        <v>0</v>
      </c>
      <c r="M41" s="43">
        <f>M14+M17+M23+M28+M33+M36+M39</f>
        <v>0</v>
      </c>
      <c r="N41" s="43">
        <f>N14+N17+N23+N28+N33+N36+N39</f>
        <v>0</v>
      </c>
      <c r="O41" s="43">
        <f>O14+O17+O23+O28+O33+O36+O39</f>
        <v>0</v>
      </c>
      <c r="P41" s="43">
        <f>P14+P17+P23+P28+P33+P36+P39</f>
        <v>0</v>
      </c>
      <c r="Q41" s="43">
        <f>Q14+Q17+Q23+Q28+Q33+Q36+Q39</f>
        <v>0</v>
      </c>
      <c r="R41" s="43">
        <f>R14+R17+R23+R28+R33+R36+R39</f>
        <v>0</v>
      </c>
      <c r="S41" s="43">
        <f>S14+S17+S23+S28+S33+S36+S39</f>
        <v>0</v>
      </c>
      <c r="T41" s="43">
        <f>T14+T17+T23+T28+T33+T36+T39</f>
        <v>0</v>
      </c>
      <c r="U41" s="43">
        <f>U14+U17+U23+U28+U33+U36+U39</f>
        <v>0</v>
      </c>
      <c r="V41" s="43">
        <f>V14+V17+V23+V28+V33+V36+V39</f>
        <v>0</v>
      </c>
      <c r="W41" s="43">
        <f>W14+W17+W23+W28+W33+W36+W39</f>
        <v>0</v>
      </c>
      <c r="X41" s="44">
        <f>X14+X17+X23+X28+X33+X36+X39</f>
        <v>0</v>
      </c>
      <c r="Y41" s="1"/>
      <c r="Z41" s="1"/>
    </row>
    <row r="42" spans="1:26" ht="12.75">
      <c r="A42" s="1"/>
      <c r="B42" s="55"/>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55"/>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55"/>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55"/>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55"/>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55"/>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55"/>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55"/>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55"/>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55"/>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55"/>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55"/>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55"/>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55"/>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55"/>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55"/>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55"/>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55"/>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55"/>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55"/>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55"/>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55"/>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55"/>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55"/>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55"/>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55"/>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55"/>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55"/>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55"/>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55"/>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55"/>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55"/>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55"/>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55"/>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55"/>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55"/>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55"/>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55"/>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55"/>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55"/>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55"/>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55"/>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55"/>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55"/>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55"/>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55"/>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55"/>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55"/>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55"/>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55"/>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55"/>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55"/>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55"/>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55"/>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55"/>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55"/>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55"/>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55"/>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5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5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5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5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5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5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5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5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5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5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5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5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5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5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5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5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5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5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5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5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5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5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5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5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5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5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5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5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5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5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5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5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5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5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5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5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5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5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5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5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5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5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5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5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5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5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5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5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5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5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5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5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5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5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5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5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5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5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5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5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5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5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5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5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5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5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5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5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5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5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5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5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5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5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5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5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5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5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5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5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5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5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5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5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5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5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5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5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5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5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5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5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5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5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5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5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5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5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5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5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5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55"/>
      <c r="C201" s="1"/>
      <c r="D201" s="1"/>
      <c r="E201" s="1"/>
      <c r="F201" s="1"/>
      <c r="G201" s="1"/>
      <c r="H201" s="1"/>
      <c r="I201" s="1"/>
      <c r="J201" s="1"/>
      <c r="K201" s="1"/>
      <c r="L201" s="1"/>
      <c r="M201" s="1"/>
      <c r="N201" s="1"/>
      <c r="O201" s="1"/>
      <c r="P201" s="1"/>
      <c r="Q201" s="1"/>
      <c r="R201" s="1"/>
      <c r="S201" s="1"/>
      <c r="T201" s="1"/>
      <c r="U201" s="1"/>
      <c r="V201" s="1"/>
      <c r="W201" s="1"/>
      <c r="X201" s="1"/>
      <c r="Y201" s="1"/>
      <c r="Z201" s="1"/>
    </row>
  </sheetData>
  <sheetProtection password="CF05" sheet="1" objects="1" scenarios="1"/>
  <printOptions/>
  <pageMargins left="0.63" right="0.6" top="1" bottom="1" header="0.5" footer="0.5"/>
  <pageSetup horizontalDpi="300" verticalDpi="300" orientation="portrait" paperSize="9" scale="50" r:id="rId2"/>
  <headerFooter alignWithMargins="0">
    <oddHeader>&amp;L&amp;"01 Myriad Bedrijfsnaam,Regular"&amp;12@Grontmij</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Grontmij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p913023</dc:creator>
  <cp:keywords/>
  <dc:description/>
  <cp:lastModifiedBy>Jappe de Best</cp:lastModifiedBy>
  <cp:lastPrinted>2006-03-22T10:43:15Z</cp:lastPrinted>
  <dcterms:created xsi:type="dcterms:W3CDTF">2000-04-03T12:19:47Z</dcterms:created>
  <dcterms:modified xsi:type="dcterms:W3CDTF">2007-01-15T07:49:30Z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ies>
</file>